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3865" windowHeight="4605" tabRatio="575"/>
  </bookViews>
  <sheets>
    <sheet name="Harmonogram" sheetId="1" r:id="rId1"/>
  </sheets>
  <definedNames>
    <definedName name="_xlnm._FilterDatabase" localSheetId="0" hidden="1">Harmonogram!$AC$4:$AD$43</definedName>
    <definedName name="_xlnm.Print_Area" localSheetId="0">Harmonogram!$A$2:$AB$119</definedName>
    <definedName name="_xlnm.Print_Titles" localSheetId="0">Harmonogram!$4:$4</definedName>
  </definedNames>
  <calcPr calcId="162913"/>
</workbook>
</file>

<file path=xl/calcChain.xml><?xml version="1.0" encoding="utf-8"?>
<calcChain xmlns="http://schemas.openxmlformats.org/spreadsheetml/2006/main">
  <c r="I61" i="1" l="1"/>
  <c r="I107" i="1"/>
  <c r="I44" i="1"/>
  <c r="R44" i="1"/>
  <c r="I68" i="1" l="1"/>
  <c r="R68" i="1" l="1"/>
  <c r="I60" i="1"/>
  <c r="I21" i="1"/>
  <c r="I38" i="1" l="1"/>
  <c r="R38" i="1"/>
  <c r="I101" i="1" l="1"/>
  <c r="I34" i="1"/>
  <c r="I29" i="1" l="1"/>
  <c r="R29" i="1"/>
  <c r="R105" i="1" l="1"/>
  <c r="I28" i="1" l="1"/>
  <c r="R28" i="1"/>
  <c r="I99" i="1" l="1"/>
  <c r="I105" i="1"/>
  <c r="I91" i="1"/>
  <c r="I69" i="1"/>
  <c r="I36" i="1"/>
  <c r="I23" i="1"/>
  <c r="J9" i="1" l="1"/>
  <c r="I5" i="1" l="1"/>
  <c r="I109" i="1" l="1"/>
  <c r="I84" i="1"/>
  <c r="V69" i="1"/>
  <c r="I57" i="1"/>
  <c r="I56" i="1"/>
  <c r="R23" i="1"/>
  <c r="I8" i="1" l="1"/>
  <c r="J52" i="1" l="1"/>
  <c r="I52" i="1" s="1"/>
  <c r="V59" i="1" l="1"/>
  <c r="R59" i="1"/>
  <c r="J59" i="1"/>
  <c r="I59" i="1" s="1"/>
  <c r="V60" i="1" l="1"/>
  <c r="I54" i="1" l="1"/>
  <c r="I78" i="1" l="1"/>
  <c r="I53" i="1"/>
  <c r="R53" i="1" l="1"/>
  <c r="I58" i="1" l="1"/>
  <c r="I42" i="1"/>
  <c r="I33" i="1"/>
  <c r="I32" i="1"/>
  <c r="I80" i="1" l="1"/>
  <c r="I15" i="1" l="1"/>
  <c r="V118" i="1" l="1"/>
  <c r="R118" i="1"/>
  <c r="I55" i="1" l="1"/>
  <c r="I118" i="1" l="1"/>
  <c r="R55" i="1" l="1"/>
  <c r="J114" i="1" l="1"/>
  <c r="J61" i="1"/>
  <c r="J24" i="1"/>
  <c r="I11" i="1" l="1"/>
  <c r="R43" i="1" l="1"/>
  <c r="I43" i="1"/>
  <c r="I20" i="1" l="1"/>
  <c r="I119" i="1" l="1"/>
  <c r="I88" i="1" l="1"/>
  <c r="I18" i="1" l="1"/>
  <c r="R18" i="1"/>
  <c r="I82" i="1" l="1"/>
  <c r="I10" i="1" l="1"/>
  <c r="R10" i="1"/>
  <c r="I7" i="1" l="1"/>
  <c r="V7" i="1" l="1"/>
  <c r="V8" i="1"/>
  <c r="V9" i="1"/>
  <c r="V11" i="1"/>
  <c r="V12" i="1"/>
  <c r="V13" i="1"/>
  <c r="V14" i="1"/>
  <c r="V15" i="1"/>
  <c r="V16" i="1"/>
  <c r="V17" i="1"/>
  <c r="V19" i="1"/>
  <c r="V20" i="1"/>
  <c r="V21" i="1"/>
  <c r="V22" i="1"/>
  <c r="V23" i="1"/>
  <c r="V24" i="1"/>
  <c r="V25" i="1"/>
  <c r="V26" i="1"/>
  <c r="V27" i="1"/>
  <c r="V30" i="1"/>
  <c r="V31" i="1"/>
  <c r="V32" i="1"/>
  <c r="V33" i="1"/>
  <c r="V34" i="1"/>
  <c r="V35" i="1"/>
  <c r="V36" i="1"/>
  <c r="V37" i="1"/>
  <c r="V39" i="1"/>
  <c r="V40" i="1"/>
  <c r="V41" i="1"/>
  <c r="V42" i="1"/>
  <c r="V43" i="1"/>
  <c r="V45" i="1"/>
  <c r="V46" i="1"/>
  <c r="V47" i="1"/>
  <c r="V48" i="1"/>
  <c r="V49" i="1"/>
  <c r="V50" i="1"/>
  <c r="V51" i="1"/>
  <c r="V52" i="1"/>
  <c r="V54" i="1"/>
  <c r="V55" i="1"/>
  <c r="V56" i="1"/>
  <c r="V57" i="1"/>
  <c r="V58" i="1"/>
  <c r="V61" i="1"/>
  <c r="V62" i="1"/>
  <c r="V63" i="1"/>
  <c r="V64" i="1"/>
  <c r="V65" i="1"/>
  <c r="V66" i="1"/>
  <c r="V67" i="1"/>
  <c r="V70" i="1"/>
  <c r="V71" i="1"/>
  <c r="V72" i="1"/>
  <c r="V73" i="1"/>
  <c r="V74" i="1"/>
  <c r="V75" i="1"/>
  <c r="V76" i="1"/>
  <c r="V77" i="1"/>
  <c r="V78" i="1"/>
  <c r="V79" i="1"/>
  <c r="V80" i="1"/>
  <c r="V81" i="1"/>
  <c r="V82" i="1"/>
  <c r="V83" i="1"/>
  <c r="V84" i="1"/>
  <c r="V85" i="1"/>
  <c r="V86" i="1"/>
  <c r="V87" i="1"/>
  <c r="V88" i="1"/>
  <c r="V89" i="1"/>
  <c r="V90" i="1"/>
  <c r="V91" i="1"/>
  <c r="V92" i="1"/>
  <c r="V93" i="1"/>
  <c r="V94" i="1"/>
  <c r="V95" i="1"/>
  <c r="V96" i="1"/>
  <c r="V97" i="1"/>
  <c r="V98" i="1"/>
  <c r="V99" i="1"/>
  <c r="V100" i="1"/>
  <c r="V101" i="1"/>
  <c r="V102" i="1"/>
  <c r="V103" i="1"/>
  <c r="V104" i="1"/>
  <c r="V106" i="1"/>
  <c r="V107" i="1"/>
  <c r="V108" i="1"/>
  <c r="V109" i="1"/>
  <c r="V110" i="1"/>
  <c r="V111" i="1"/>
  <c r="V112" i="1"/>
  <c r="V113" i="1"/>
  <c r="V114" i="1"/>
  <c r="V115" i="1"/>
  <c r="V116" i="1"/>
  <c r="V117" i="1"/>
  <c r="V119" i="1"/>
  <c r="V5" i="1"/>
  <c r="V6" i="1"/>
  <c r="I93" i="1" l="1"/>
  <c r="I94" i="1"/>
  <c r="I95" i="1"/>
  <c r="I96" i="1"/>
  <c r="I97" i="1"/>
  <c r="I98" i="1"/>
  <c r="I70" i="1"/>
  <c r="I103" i="1" l="1"/>
  <c r="R103" i="1"/>
  <c r="I102" i="1" l="1"/>
  <c r="R102" i="1"/>
  <c r="R104" i="1"/>
  <c r="I41" i="1"/>
  <c r="R41" i="1"/>
  <c r="I40" i="1"/>
  <c r="R40" i="1"/>
  <c r="R39" i="1"/>
  <c r="I37" i="1"/>
  <c r="R37" i="1"/>
  <c r="R117" i="1" l="1"/>
  <c r="R116" i="1"/>
  <c r="R115" i="1"/>
  <c r="R114" i="1"/>
  <c r="R113" i="1"/>
  <c r="R111" i="1"/>
  <c r="R110" i="1"/>
  <c r="R109" i="1"/>
  <c r="R108" i="1"/>
  <c r="R107" i="1"/>
  <c r="R99" i="1"/>
  <c r="R98" i="1"/>
  <c r="R92" i="1"/>
  <c r="R91" i="1"/>
  <c r="R90" i="1"/>
  <c r="R88" i="1"/>
  <c r="R87" i="1"/>
  <c r="R85" i="1"/>
  <c r="R84" i="1"/>
  <c r="R83" i="1"/>
  <c r="R82" i="1"/>
  <c r="R81" i="1"/>
  <c r="R77" i="1"/>
  <c r="R76" i="1"/>
  <c r="R75" i="1"/>
  <c r="R73" i="1"/>
  <c r="R72" i="1"/>
  <c r="R67" i="1"/>
  <c r="R66" i="1"/>
  <c r="R64" i="1"/>
  <c r="R62" i="1"/>
  <c r="R54" i="1"/>
  <c r="R51" i="1"/>
  <c r="R50" i="1"/>
  <c r="R48" i="1"/>
  <c r="R47" i="1"/>
  <c r="R45" i="1"/>
  <c r="R27" i="1"/>
  <c r="R26" i="1"/>
  <c r="R25" i="1"/>
  <c r="R24" i="1"/>
  <c r="R22" i="1"/>
  <c r="R20" i="1"/>
  <c r="R16" i="1"/>
  <c r="R14" i="1"/>
  <c r="R13" i="1"/>
  <c r="R12" i="1"/>
  <c r="R9" i="1"/>
  <c r="R19" i="1"/>
  <c r="R30" i="1"/>
  <c r="R31" i="1"/>
  <c r="R34" i="1"/>
  <c r="R35" i="1"/>
  <c r="R36" i="1"/>
  <c r="R46" i="1"/>
  <c r="R49" i="1"/>
  <c r="R52" i="1"/>
  <c r="R61" i="1"/>
  <c r="R63" i="1"/>
  <c r="R65" i="1"/>
  <c r="R69" i="1"/>
  <c r="R74" i="1"/>
  <c r="R79" i="1"/>
  <c r="R80" i="1"/>
  <c r="R89" i="1"/>
  <c r="R100" i="1"/>
  <c r="R101" i="1"/>
  <c r="R106" i="1"/>
  <c r="R112" i="1"/>
  <c r="I6" i="1" l="1"/>
  <c r="I9" i="1"/>
  <c r="I12" i="1"/>
  <c r="I13" i="1"/>
  <c r="I14" i="1"/>
  <c r="I16" i="1"/>
  <c r="I17" i="1"/>
  <c r="I19" i="1"/>
  <c r="I22" i="1"/>
  <c r="I24" i="1"/>
  <c r="I25" i="1"/>
  <c r="I26" i="1"/>
  <c r="I27" i="1"/>
  <c r="I30" i="1"/>
  <c r="I31" i="1"/>
  <c r="I35" i="1"/>
  <c r="I45" i="1"/>
  <c r="I46" i="1"/>
  <c r="I47" i="1"/>
  <c r="I48" i="1"/>
  <c r="I49" i="1"/>
  <c r="I50" i="1"/>
  <c r="I51" i="1"/>
  <c r="I62" i="1"/>
  <c r="I64" i="1"/>
  <c r="I66" i="1"/>
  <c r="I71" i="1"/>
  <c r="I72" i="1"/>
  <c r="I73" i="1"/>
  <c r="I74" i="1"/>
  <c r="I75" i="1"/>
  <c r="I76" i="1"/>
  <c r="I77" i="1"/>
  <c r="I79" i="1"/>
  <c r="I81" i="1"/>
  <c r="I83" i="1"/>
  <c r="I85" i="1"/>
  <c r="I86" i="1"/>
  <c r="I87" i="1"/>
  <c r="I90" i="1"/>
  <c r="I92" i="1"/>
  <c r="I106" i="1"/>
  <c r="I110" i="1"/>
  <c r="I111" i="1"/>
  <c r="I113" i="1"/>
  <c r="I114" i="1"/>
  <c r="I115" i="1"/>
  <c r="I116" i="1"/>
  <c r="I117" i="1"/>
  <c r="I100" i="1" l="1"/>
</calcChain>
</file>

<file path=xl/sharedStrings.xml><?xml version="1.0" encoding="utf-8"?>
<sst xmlns="http://schemas.openxmlformats.org/spreadsheetml/2006/main" count="2523" uniqueCount="531">
  <si>
    <t>Obszar geograficzny</t>
  </si>
  <si>
    <t>Informacje dodatkowe</t>
  </si>
  <si>
    <t xml:space="preserve">Typy projektów, które mogą otrzymać dofinansowanie </t>
  </si>
  <si>
    <t xml:space="preserve">Wnioskodawcy </t>
  </si>
  <si>
    <t>Data początkowa</t>
  </si>
  <si>
    <t>Data końcowa</t>
  </si>
  <si>
    <t>Priorytet</t>
  </si>
  <si>
    <t>Działanie</t>
  </si>
  <si>
    <t xml:space="preserve">Sposób wyboru projektów </t>
  </si>
  <si>
    <t>Instytucja przyjmująca wnioski o dofinansowanie</t>
  </si>
  <si>
    <t>Harmonogram naborów wniosków o dofinansowanie w programie Fundusze Europejskie dla Małopolski 2021-2027</t>
  </si>
  <si>
    <t>1. Fundusze europejskie dla badań i rozwoju oraz przedsiębiorczości</t>
  </si>
  <si>
    <t>1.1 Projekty badawczo-rozwojowe przedsiębiorstw</t>
  </si>
  <si>
    <t>1.2 Bony na innowacje dla MŚP</t>
  </si>
  <si>
    <t>1.5 Regionalny ekosystem innowacji</t>
  </si>
  <si>
    <t>Budżet Państwa</t>
  </si>
  <si>
    <t>1.6 Cyfrowe rozwiązania w e-administracji</t>
  </si>
  <si>
    <t>1.8 Rozwój e-zdrowia w województwie małopolskim</t>
  </si>
  <si>
    <t>1.15 Umiędzynarodowienie małopolskiej gospodarki</t>
  </si>
  <si>
    <t>2. Fundusze europejskie dla środowiska</t>
  </si>
  <si>
    <t>2.2 Poprawa efektywności energetycznej - dotacja</t>
  </si>
  <si>
    <t>2.5 Wdrażanie Programu Ochrony Powietrza</t>
  </si>
  <si>
    <t>2.6 Rozpowszechnianie rozwoju OZE - dotacja</t>
  </si>
  <si>
    <t>A. Szkoły neutralne klimatycznie</t>
  </si>
  <si>
    <t>2.7 Wsparcie rozwoju OZE - dotacja</t>
  </si>
  <si>
    <t>2.9 Gospodarowanie wodami</t>
  </si>
  <si>
    <t>3. Fundusze europejskie dla transportu miejskiego</t>
  </si>
  <si>
    <t>4.1 Drogi regionalne</t>
  </si>
  <si>
    <t>4.2 Bezpieczeństwo ruchu</t>
  </si>
  <si>
    <t>4. Fundusze europejskie dla transportu regionalnego</t>
  </si>
  <si>
    <t>5. Fundusze europejskie wspierające infrastrukturę społeczną</t>
  </si>
  <si>
    <t>5.5 Infrastruktura edukacji - ZIT</t>
  </si>
  <si>
    <t>5.10 Infrastruktura podmiotów reintegracji</t>
  </si>
  <si>
    <t>5.15 Dzienne Domy Opieki Medycznej</t>
  </si>
  <si>
    <t>5.19 Regionalne ścieżki rowerowe VeloMałopolska</t>
  </si>
  <si>
    <t>A. Regionalne ścieżki rowerowe VeloMałopolska</t>
  </si>
  <si>
    <t>6. Fundusze europejskie dla rynku pracy, edukacji i włączenia społecznego</t>
  </si>
  <si>
    <t>A. Aktywizacja zawodowa PUP</t>
  </si>
  <si>
    <t>A. Aktywizacja zawodowa OHP</t>
  </si>
  <si>
    <t>A. Kompleksowe wsparcie osób w celu poprawy sytuacji na rynku pracy</t>
  </si>
  <si>
    <t>6.5 Wsparcie na rzecz równouprawnienia oraz godzenia życia zawodowego z prywatnym</t>
  </si>
  <si>
    <t>6.7 Wsparcie na rzecz zarządzania różnorodnością u pracodawców</t>
  </si>
  <si>
    <t>6.12 Edukacja - projekty Województwa Małopolskiego</t>
  </si>
  <si>
    <t>6.14 Kształcenie osób dorosłych w systemie popytowym</t>
  </si>
  <si>
    <t>6.16 Aktywizacja społeczno-zawodowa</t>
  </si>
  <si>
    <t>6.17 Aktywizacja społeczno-zawodowa - RLKS</t>
  </si>
  <si>
    <t>6.19 Kompleksowe wsparcie obywateli państw trzecich</t>
  </si>
  <si>
    <t>6.22 Wsparcie usług społecznych i zdrowotnych w regionie - RLKS</t>
  </si>
  <si>
    <t>6.23 Włączenie społeczne - projekty Województwa Małopolskiego</t>
  </si>
  <si>
    <t>6.24 Programy zdrowotne</t>
  </si>
  <si>
    <t>6.25 Wsparcie usług zdrowotnych - konkursy</t>
  </si>
  <si>
    <t>Cel polityki, cel szczegółowy</t>
  </si>
  <si>
    <t>7. Fundusze europejskie dla wspólnot lokalnych</t>
  </si>
  <si>
    <t>8. Fundusze europejskie dla sprawiedliwej transformacji Małopolski Zachodniej</t>
  </si>
  <si>
    <t>8.5 Wsparcie procesu sprawiedliwej transformacji</t>
  </si>
  <si>
    <t>A. Monitorowanie procesu sprawiedliwej transformacji 
B. Sieciowanie i nawiązywanie współpracy interesariuszy procesu transformacji</t>
  </si>
  <si>
    <t>8.9 Rozwój klastrów</t>
  </si>
  <si>
    <t>D. Organizacja lokalnego rynku ponownego wykorzystania odpadów na zasadzie „mój odpad twoim materiałem produkcyjnym”</t>
  </si>
  <si>
    <t>8.11 Transformacja energetyczna</t>
  </si>
  <si>
    <t>8.13 Zagospodarowanie terenów i obiektów zdegradowanych</t>
  </si>
  <si>
    <t xml:space="preserve">1 (i) </t>
  </si>
  <si>
    <t xml:space="preserve">1(ii) </t>
  </si>
  <si>
    <t xml:space="preserve">1 (iii) </t>
  </si>
  <si>
    <t xml:space="preserve">2 (i) </t>
  </si>
  <si>
    <t xml:space="preserve">2 (ii) </t>
  </si>
  <si>
    <t xml:space="preserve">2 (iv) </t>
  </si>
  <si>
    <t xml:space="preserve">2 (v) </t>
  </si>
  <si>
    <t xml:space="preserve">2 (vi) </t>
  </si>
  <si>
    <t xml:space="preserve">2 (vii) </t>
  </si>
  <si>
    <t xml:space="preserve">2 (viii) </t>
  </si>
  <si>
    <t xml:space="preserve">3 (ii) </t>
  </si>
  <si>
    <t xml:space="preserve">4 (ii) </t>
  </si>
  <si>
    <t xml:space="preserve">4 (iii) </t>
  </si>
  <si>
    <t xml:space="preserve">4 (v) </t>
  </si>
  <si>
    <t xml:space="preserve">4 (vi) </t>
  </si>
  <si>
    <t>4 (a)</t>
  </si>
  <si>
    <t xml:space="preserve">4 (c) </t>
  </si>
  <si>
    <t xml:space="preserve">4(d) </t>
  </si>
  <si>
    <t xml:space="preserve">4 (f) </t>
  </si>
  <si>
    <t xml:space="preserve">4 (g) </t>
  </si>
  <si>
    <t xml:space="preserve">4 (h) </t>
  </si>
  <si>
    <t xml:space="preserve">4 (i) </t>
  </si>
  <si>
    <t xml:space="preserve">4 (j) </t>
  </si>
  <si>
    <t xml:space="preserve">4 (k) </t>
  </si>
  <si>
    <t>4 (f)</t>
  </si>
  <si>
    <t>5 (i)</t>
  </si>
  <si>
    <t>5 (ii)</t>
  </si>
  <si>
    <t>Umożliwienie regionom i ludności łagodzenia wpływających na społeczeństwo, zatrudnienie, gospodarkę i środowisko skutków transformacji w kierunku osiągnięcia celów Unii na rok 2030 w dziedzinie energii i klimatu oraz w kierunku neutralnej dla klimatu gospodarki Unii do roku 2050 w oparciu o porozumienie paryskie</t>
  </si>
  <si>
    <t>Małopolska Zachodnia</t>
  </si>
  <si>
    <t>konkurencyjny</t>
  </si>
  <si>
    <t xml:space="preserve">Urząd Marszałkowski Województwa Małopolskiego (Departament Funduszy Europejskich) </t>
  </si>
  <si>
    <t>Wojewódzki Urząd Pracy w Krakowie</t>
  </si>
  <si>
    <t>niekonkurencyjny</t>
  </si>
  <si>
    <t>Małopolskie Centrum Przedsiębiorczości</t>
  </si>
  <si>
    <t>Dodatkowe informacje na temat planowanych naborów będą podawane sukcesywnie w ramach kolejnych aktualizacji harmonogramu.</t>
  </si>
  <si>
    <t>n/d</t>
  </si>
  <si>
    <t>I kw. 2026</t>
  </si>
  <si>
    <t>III kw. 2026</t>
  </si>
  <si>
    <t>IV kw. 2026</t>
  </si>
  <si>
    <t>II kw. 2026</t>
  </si>
  <si>
    <t>II kw 2027</t>
  </si>
  <si>
    <t>IV kw 2027</t>
  </si>
  <si>
    <t>A. SPIN – Małopolskie Centra Transferu Wiedzy</t>
  </si>
  <si>
    <t>I kw. 2027/ I kw. 2028/ I kw. 2029</t>
  </si>
  <si>
    <t>A. Tereny inwestycyjne</t>
  </si>
  <si>
    <t>B. Usługi domowej opieki długoterminowej zgodne z zasadą deinstytucjonalizacji, w tym wykorzystanie modelu DDOM</t>
  </si>
  <si>
    <t>przedsiębiorstwa (wnioskodawcą jest podmiot posiadający osobowość prawną lub będący ułomną osobą prawną, tj. podmiot nieposiadający osobowości prawnej, lecz posiadający na mocy ustawy zdolność prawną wskazany w SzOP)</t>
  </si>
  <si>
    <t>Administracja publiczna, Instytucje nauki i edukacji, Instytucje wspierające biznes (wnioskodawcą jest podmiot posiadający osobowość prawną lub będący ułomną osobą prawną, tj. podmiot nieposiadający osobowości prawnej, lecz posiadający na mocy ustawy zdolność prawną wskazany w SzOP)</t>
  </si>
  <si>
    <t>administracja publiczna (wnioskodawcą jest podmiot posiadający osobowość prawną lub będący ułomną osobą prawną, tj. podmiot nieposiadający osobowości prawnej, lecz posiadający na mocy ustawy zdolność prawną wskazany w SzOP)</t>
  </si>
  <si>
    <t>administracja publiczna, jednostki samorzadu tetyrorialnego ich związki i stowarzyszenia (wnioskodawcą jest podmiot posiadający osobowość prawną lub będący ułomną osobą prawną, tj. podmiot nieposiadający osobowości prawnej, lecz posiadający na mocy ustawy zdolność prawną wskazany w SzOP)</t>
  </si>
  <si>
    <t>administracja publiczna, jednostki samorządu terytorialnego (wnioskodawcą jest podmiot posiadający osobowość prawną lub będący ułomną osobą prawną, tj. podmiot nieposiadający osobowości prawnej, lecz posiadający na mocy ustawy zdolność prawną wskazany w SzOP)</t>
  </si>
  <si>
    <t>przedsiębiorstwa, administracja publiczna, przedsiębiorstwa realizujące cele publiczne, instytucje wspierające biznes,, instytucje ochrony zdrowia, organizacje społeczne i związki wyznaniowe, instytucje nauki i edukacji , partnerzy społeczni (wnioskodawcą jest podmiot posiadający osobowość prawną lub będący ułomną osobą prawną, tj. podmiot nieposiadający osobowości prawnej, lecz posiadający na mocy ustawy zdolność prawną wskazany w SzOP)</t>
  </si>
  <si>
    <t>przedsiębiorstwa, administracja publiczna, przedsiębiorstwa realizujące cele publiczne, instytucje wspierające biznes, instytucje ochrony zdrowia, organizacje społeczne i związki wyznaniowe, instytucje nauki i edukacji , partnerzy społeczni, (wnioskodawcą jest podmiot posiadający osobowość prawną lub będący ułomną osobą prawną, tj. podmiot nieposiadający osobowości prawnej, lecz posiadający na mocy ustawy zdolność prawną wskazany w SzOP)</t>
  </si>
  <si>
    <t>przedsiębiorstwa, administracja publiczna, przedsiębiorstwa realizujące cele publiczne, instytucje wspierające biznes, instytucje ochrony zdrowia, organizacje społeczne i związki wyznaniowe, instytucje nauki i edukacji, partnerzy społeczni, służby publiczne (wnioskodawcą jest podmiot posiadający osobowość prawną lub będący ułomną osobą prawną, tj. podmiot nieposiadający osobowości prawnej, lecz posiadający na mocy ustawy zdolność prawną wskazany w SzOP)</t>
  </si>
  <si>
    <r>
      <t>Kwota dofinansowania</t>
    </r>
    <r>
      <rPr>
        <sz val="12"/>
        <color theme="1"/>
        <rFont val="Arial"/>
        <family val="2"/>
        <charset val="238"/>
      </rPr>
      <t xml:space="preserve"> nabór II</t>
    </r>
  </si>
  <si>
    <r>
      <t>Kwota dofinansowania</t>
    </r>
    <r>
      <rPr>
        <sz val="12"/>
        <color theme="1"/>
        <rFont val="Arial"/>
        <family val="2"/>
        <charset val="238"/>
      </rPr>
      <t xml:space="preserve"> nabór III</t>
    </r>
  </si>
  <si>
    <r>
      <t>Kwota dofinansowania</t>
    </r>
    <r>
      <rPr>
        <sz val="12"/>
        <color theme="1"/>
        <rFont val="Arial"/>
        <family val="2"/>
        <charset val="238"/>
      </rPr>
      <t xml:space="preserve"> nabór IV</t>
    </r>
  </si>
  <si>
    <t>Kwota dofinansowania nabór  V/VI/VII</t>
  </si>
  <si>
    <t>6.28 Nauka i innowacja w małopolskich szkołach</t>
  </si>
  <si>
    <t>nie dotyczy</t>
  </si>
  <si>
    <t>A. Małopolski program wspierania uczniów</t>
  </si>
  <si>
    <t>B. Koordynacja kształcenia zawodowego</t>
  </si>
  <si>
    <t>Kwota dofinansowania nabór II EURO (UE)</t>
  </si>
  <si>
    <t>Kwota dofinansowania nabór III EURO (UE)</t>
  </si>
  <si>
    <t>C. Małopolskie dziedzictwo geologiczne (tryb niekonkurencyjny)</t>
  </si>
  <si>
    <t>I kw. 2028</t>
  </si>
  <si>
    <t xml:space="preserve"> I kw. 2027</t>
  </si>
  <si>
    <t>A. Małopolski pociąg do kariery</t>
  </si>
  <si>
    <t>4 (c)</t>
  </si>
  <si>
    <t>4 (g)</t>
  </si>
  <si>
    <t>4 (h)</t>
  </si>
  <si>
    <t>4 (i)</t>
  </si>
  <si>
    <t>A. Centrum Edukacji Odnawialnych Źródeł Energii</t>
  </si>
  <si>
    <t xml:space="preserve">przedsiębiorstwa (wnioskodawcą jest podmiot posiadający osobowość prawną lub będący ułomną osobą prawną, tj. podmiot nieposiadający osobowości prawnej, lecz posiadający na mocy ustawy zdolność prawną wskazany w SzOP)
</t>
  </si>
  <si>
    <t>A. Kompleksowe programy transformacji i wsparcia na rynku pracy</t>
  </si>
  <si>
    <t>województwo małopolskie</t>
  </si>
  <si>
    <t>służby publiczne (wnioskodawcą jest podmiot posiadający osobowość prawną lub będący ułomną osobą prawną, tj. podmiot nieposiadający osobowości prawnej, lecz posiadający na mocy ustawy zdolność prawną wskazany w SzOP)</t>
  </si>
  <si>
    <t>przedsiębiorstwa, administracja publiczna, przedsiębiorstwa realizujące cele publiczne, instytucje wspierające biznes, instytucje ochrony zdrowia, organizacje społeczne i związki wyznaniowe, instytucje nauki i edukacji , partnerzy społeczni, ZIT(wnioskodawcą jest podmiot posiadający osobowość prawną lub będący ułomną osobą prawną, tj. podmiot nieposiadający osobowości prawnej, lecz posiadający na mocy ustawy zdolność prawną wskazany w SzOP)</t>
  </si>
  <si>
    <t xml:space="preserve">Kwota dofinansowania na nabór </t>
  </si>
  <si>
    <t>Kwota dofinansowania na nabór  EURO (UE)</t>
  </si>
  <si>
    <t>A. Aktywizacja społeczna i zawodowa osób zagrożonych wykluczeniem społecznym oraz osób biernych zawodowo</t>
  </si>
  <si>
    <t>przedsiębiorstwa, administracja publiczna, przedsiębiorstwa realizujące cele publiczne, instytucje wspierające biznes, instytucje ochrony zdrowia, organizacje społeczne i związki wyznaniowe, instytucje nauki i edukacji , partnerzy społeczni, ZIT (wnioskodawcą jest podmiot posiadający osobowość prawną lub będący ułomną osobą prawną, tj. podmiot nieposiadający osobowości prawnej, lecz posiadający na mocy ustawy zdolność prawną wskazany w SzOP)</t>
  </si>
  <si>
    <t>Koleje Małopolskie sp. z o.o.</t>
  </si>
  <si>
    <t>A. Dzienne Domy Opieki Medycznej</t>
  </si>
  <si>
    <t>4.5 Transport pozamiejski - tabor</t>
  </si>
  <si>
    <t>4.6 Transport pozamiejski - infrastruktura</t>
  </si>
  <si>
    <t>B. Cyberbezpieczeństwo w administracji</t>
  </si>
  <si>
    <t>5.3 Infrastruktura kształcenia zawodowego</t>
  </si>
  <si>
    <t>5.2 Infrastruktura ośrodków wychowania przedszkolnego</t>
  </si>
  <si>
    <t>Zgodnie z harmonogramem naboru wniosków właściwej LGD (art. 33 ust. 3 lit c) Rozporządzenia Parlamentu Europejskiego i Rady (UE) 2021/1060 z dnia 24 czerwca 2021 r.</t>
  </si>
  <si>
    <t>28.03.2024</t>
  </si>
  <si>
    <t>Wessely Kasia</t>
  </si>
  <si>
    <t>Kurkiewicz Renata</t>
  </si>
  <si>
    <t>Gryc - Sokolnicka Kasia</t>
  </si>
  <si>
    <t>Omasta Kasia</t>
  </si>
  <si>
    <t>Jasińska Kasia</t>
  </si>
  <si>
    <t>Potocka - Momot Gosia</t>
  </si>
  <si>
    <t>Kowalczyk Ewa</t>
  </si>
  <si>
    <t>Jazgar - Patryn Gosia</t>
  </si>
  <si>
    <t>Koleszka - Setkowicz Ania</t>
  </si>
  <si>
    <t>Jeżak Magda</t>
  </si>
  <si>
    <t>A. Widak</t>
  </si>
  <si>
    <t>MW</t>
  </si>
  <si>
    <t>4.7 Drogi powiatowe – ZIT</t>
  </si>
  <si>
    <t>5.9 Mieszkalnictwo wspomagane i treningowe</t>
  </si>
  <si>
    <t>5.11 Wsparcie  Podstawowej Opieki Zdrowotnej / Ambulatoryjnej Opieki Specjalistycznej/ leczenia jednego dnia</t>
  </si>
  <si>
    <t>5.12 Wsparcie  Podstawowej Opieki Zdrowotnej / Ambulatoryjnej Opieki Specjalistycznej/ leczenia jednego dnia  - ZIT</t>
  </si>
  <si>
    <t>5.13 Środowiskowa opieka psychiatryczna dla dzieci, młodzieży i dorosłych</t>
  </si>
  <si>
    <t>5.14 Środowiskowa opieka psychiatryczna dla dzieci, młodzieży i dorosłych – ZIT</t>
  </si>
  <si>
    <t>A. Kompleksowe działania na rzecz poprawy wykształcenia i zatrudnienia członków społeczności romskiej, działania na rzecz likwidacji barier</t>
  </si>
  <si>
    <t>Programy zdrowotne</t>
  </si>
  <si>
    <t>A. Usługi w zakresie psychiatrii środowiskowej skierowanej do osób dorosłych, w tym w ramach CZP</t>
  </si>
  <si>
    <t>7.3 IIT - Tereny inwestycyjne</t>
  </si>
  <si>
    <t>A. Rozwój e-zdrowia w województwie małopolskim</t>
  </si>
  <si>
    <t>Zgodnie z harmonogramem naboru wniosków właściwej LGD (art. 33 ust. 3 lit c) Rozporządzenia Parlamentu Europejskiego i Rady (UE) 2021/1060 z dnia 24 czerwca 2021r.</t>
  </si>
  <si>
    <t>-</t>
  </si>
  <si>
    <t xml:space="preserve">Zgodnie z harmonogramem naboru wniosków właściwej LGD (art. 33 ust. 3 lit c) Rozporządzenia Parlamentu Europejskiego i Rady (UE) 2021/1060 z dnia 24 czerwca 2021 r. </t>
  </si>
  <si>
    <t>Dodatkowe informacje na temat planowanych naborów będą podawane sukcesywnie w ramach kolejnych aktualizacji harmonogramu</t>
  </si>
  <si>
    <t>A.Waś</t>
  </si>
  <si>
    <t>E.Aleksander</t>
  </si>
  <si>
    <t>M.Dybała</t>
  </si>
  <si>
    <t>A. Bony na innowacje dla MŚP</t>
  </si>
  <si>
    <t>A. Prace B+R z przygotowaniem do wdrożenia</t>
  </si>
  <si>
    <t>administracja publiczna, Instytucje nauki i edukacji, Instytucje wspierające biznes (wnioskodawcą jest podmiot posiadający osobowość prawną lub będący ułomną osobą prawną, tj. podmiot nieposiadający osobowości prawnej, lecz posiadający na mocy ustawy zdolność prawną wskazany w SzOP)</t>
  </si>
  <si>
    <t>B. Wsparcie nowopowstałych firm przez inkubatory przedsiębiorczości</t>
  </si>
  <si>
    <t>instytucje wspierające biznes, administracja publiczna (wnioskodawcą jest podmiot posiadający osobowość prawną lub będący ułomną osobą prawną, tj. podmiot nieposiadający osobowości prawnej, lecz posiadający na mocy ustawy zdolność prawną wskazany w SzOP)</t>
  </si>
  <si>
    <t>A. Internacjonalizacja MŚP</t>
  </si>
  <si>
    <t>administracja publiczna, instytucje wspierające biznes (wnioskodawcą jest podmiot posiadający osobowość prawną lub będący ułomną osobą prawną, tj. podmiot nieposiadający osobowości prawnej, lecz posiadający na mocy ustawy zdolność prawną wskazany w SzOP)</t>
  </si>
  <si>
    <t>A. Głęboka modernizacja energetyczna budynków użyteczności publicznej</t>
  </si>
  <si>
    <t>A. Magazyny energii</t>
  </si>
  <si>
    <t>B. Zaawansowane technologie OZE</t>
  </si>
  <si>
    <t>administracja publiczna, organizacje społeczne i związki wyznaniowe, przedsiębiorstwa realizujące cele publiczne, partnerzy społeczni, słuzby publiczne (wnioskodawcą jest podmiot posiadający osobowość prawną lub będący ułomną osobą prawną, tj. podmiot nieposiadający osobowości prawnej, lecz posiadający na mocy ustawy zdolność prawną wskazany w SzOP)</t>
  </si>
  <si>
    <t>A. Zwiększenie retencyjności zlewni, w tym: rozwój różnych form małej retencji</t>
  </si>
  <si>
    <t>A. Rozwój infrastruktury wodno-kanalizacyjnej oraz oczyszczania ścieków komunalnych, w tym budowa lub przebudowa oczyszczalni ścieków oraz rozwój systemów wodociągowych</t>
  </si>
  <si>
    <t>A. Rozwój zielonej i niebieskiej infrastruktury w miastach</t>
  </si>
  <si>
    <t xml:space="preserve">Dodatkowe informacje na temat planowanych naborów będą podawane sukcesywnie w ramach kolejnych aktualizacji harmonogramu. </t>
  </si>
  <si>
    <t>A. Rekultywacja terenów zdegradowanych</t>
  </si>
  <si>
    <t>A. Przedsięwzięcia związane z usuwaniem azbestu</t>
  </si>
  <si>
    <t>B. Zwiększenie efektywności systemów zaopatrzenia w wodę i optymalizacja zużycia wody</t>
  </si>
  <si>
    <t>A. Budowa, rozbudowa, przebudowa punktów selektywnego zbierania odpadów komunalnych</t>
  </si>
  <si>
    <t>B. Rekultywacja terenów zdegradowanych</t>
  </si>
  <si>
    <t>A. Działania edukacyjne w zakresie bezpieczeństwa ruchu drogowego</t>
  </si>
  <si>
    <t>A. Infrastruktura do obsługi podróżnych</t>
  </si>
  <si>
    <t>B. Ścieżki rowerowe</t>
  </si>
  <si>
    <t>A. Mieszkalnictwo wspomagane i treningowe</t>
  </si>
  <si>
    <t>A. Infrastruktura podmiotów reintegracji</t>
  </si>
  <si>
    <t>A. Wsparcie dla AOS i leczenia jednego dnia (regionalne)</t>
  </si>
  <si>
    <t>B. Wsparcie dla AOS i leczenia jednego dnia (inne niż regionalne)</t>
  </si>
  <si>
    <t>A. Wsparcie opieki psychiatrycznej dla dzieci, młodzieży i dorosłych</t>
  </si>
  <si>
    <t>A. Wsparcie opieki psychiatrycznej dla dzieci, młodzieży i dorosłych - ZIT</t>
  </si>
  <si>
    <t>administracja publiczna, organizacje społeczne i związki wyznaniowe (wnioskodawcą jest podmiot posiadający osobowość prawną lub będący ułomną osobą prawną, tj. podmiot nieposiadający osobowości prawnej, lecz posiadający na mocy ustawy zdolność prawną wskazany w SzOP)</t>
  </si>
  <si>
    <t>jednostki organizacyjne działające w imieniu jednostek samorządu terytorialnego, jednostki samorządu terytorialnego, MŚP, organizacje pozarządowe, podmioty ekonomii społecznej, podmioty świadczące usługi publiczne w ramach realizacji obowiązków własnych jednostek samorządu terytorialnego, przedsiębiorstwa gospodarujące odpadami</t>
  </si>
  <si>
    <t>Lokalne Grupy Działania realizujące Strategie rozwoju lokalnego kierowanego przez społeczność</t>
  </si>
  <si>
    <r>
      <t xml:space="preserve">Informacje o planowanych naborach znajdują się na stronach internetowych Lokalnych Grup Działania  wdrażających LSR, na obszarze z którego pochodzi wnioskodawca (Harmonogram naborów wniosków). Lista LGD wdrażających RLKS na obszarze województwa małopolskiego, znajduje się pod następującym adresem </t>
    </r>
    <r>
      <rPr>
        <u/>
        <sz val="12"/>
        <rFont val="Arial"/>
        <family val="2"/>
        <charset val="238"/>
      </rPr>
      <t>https://pswpr.malopolska.pl/strona/113-lokalne-grupy-dzialania-lgd</t>
    </r>
  </si>
  <si>
    <t>A. Zapewnienie wyposażenia sprzętowego straży gminnych/międzygminnych w zakresie przeprowadzanych kontroli przestrzegania przepisów ochrony środowiska</t>
  </si>
  <si>
    <t>administracja publiczna, instytucje nauki i edukacji, organizacje społeczne i związki wyznaniowe, przedsiębiorstwa realizujące cele publiczne, służby publiczne (wnioskodawcą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</si>
  <si>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przedsiębiorstwa realizujące cele publiczne, służby publiczne (wnioskodawcą jest podmiot posiadający osobowość prawną lub będący ułomną osobą prawną, tj. podmiot nieposiadający osobowości prawnej, lecz posiadający na mocy ustawy zdolność prawną wskazany w SzOP)</t>
  </si>
  <si>
    <t>administracja publiczna, instytucje nauki i edukacji,
organizacje społeczne i związki wyznaniowe,
służby publiczne, przedsiębiorstwa realizujące cele publiczne (wnioskodawcą jest podmiot posiadający osobowość prawną lub będący ułomną osobą prawną, tj. podmiot nieposiadający osobowości prawnej, lecz posiadający na mocy ustawy zdolność prawną wskazany w SzOP)</t>
  </si>
  <si>
    <t>administracja publiczna, przedsiębiorstwa realizujące cele publiczne, służby publiczne, w tym: jednostki organizacyjne działające w imieniu jednostek samorządu terytorialnego;  jednostki samorządu terytorialnego, ich związki i stowarzyszenia; organizatorzy i operatorzy publicznego transportu zbiorowego; podmioty świadczące usługi publiczne w ramach realizacji obowiązków własnych jednostek samorządu terytorialnego; zarządcy infrastruktury dworcowej. (wnioskodawcą jest podmiot posiadający osobowość prawną lub będący ułomną osobą prawną, tj. podmiot nieposiadający osobowości prawnej, lecz posiadający na mocy ustawy zdolność prawną wskazany w SzOP)</t>
  </si>
  <si>
    <t>administracja publiczna, jednostki samorządu tetyrorialnego (wnioskodawcą jest podmiot posiadający osobowość prawną lub będący ułomną osobą prawną, tj. podmiot nieposiadający osobowości prawnej, lecz posiadający na mocy ustawy zdolność prawną wskazany w SzOP)</t>
  </si>
  <si>
    <t>administracja publiczna, służby publiczne, organizacje społeczne i związki wyznaniowe, w tym: jednostki organizacyjne działające w imieniu jednostek samorządu terytorialnego, jednostki samorządu terytorialnego, ich związki i stowarzyszenia, podmioty świadczące usługi publiczne w ramach realizacji obowiązków własnych jednostek samorządu terytorialnego, zarządcy dróg publicznych, policja, straż pożarna i służby ratownicze, organizacje społeczeństwa obywatelskiego (wnioskodawcą jest podmiot posiadający osobowość prawną lub będący ułomną osobą prawną, tj. podmiot nieposiadający osobowości prawnej, lecz posiadający na mocy ustawy zdolność prawną wskazany w SzOP)</t>
  </si>
  <si>
    <t>administracja publiczna, służby publiczne, przedsiębiorstwa realizujące cele publiczne, w tym: jednostki samorządu terytorialnego, ich związki i stowarzyszenia, jednostki organizacyjne działające w imieniu jednostek samorządu terytorialnego;  organizatorzy i operatorzy publicznego transportu zbiorowego; podmioty świadczące usługi publiczne w ramach realizacji obowiązków własnych jednostek samorządu terytorialnego; zarządcy infrastruktury dworcowej (wnioskodawcą jest podmiot posiadający osobowość prawną lub będący ułomną osobą prawną, tj. podmiot nieposiadający osobowości prawnej, lecz posiadający na mocy ustawy zdolność prawną wskazany w SzOP)</t>
  </si>
  <si>
    <t>administracja publiczna, w tym: jednostki samorządu terytorialnego, ich związki i stowarzyszenia, jednostki organizacyjne działające w imieniu jednostek samorządu terytorialnego (wnioskodawcą jest podmiot posiadający osobowość prawną lub będący ułomną osobą prawną, tj. podmiot nieposiadający osobowości prawnej, lecz posiadający na mocy ustawy zdolność prawną wskazany w SzOP)</t>
  </si>
  <si>
    <t>administracja publiczna, jednostki samorządu tetyrorialnego ich związki i stowarzyszenia (wnioskodawcą jest podmiot posiadający osobowość prawną lub będący ułomną osobą prawną, tj. podmiot nieposiadający osobowości prawnej, lecz posiadający na mocy ustawy zdolność prawną wskazany w SzOP)</t>
  </si>
  <si>
    <t>A. Wsparcie infrastruktury ośrodków wychowania przedszkolnego</t>
  </si>
  <si>
    <t xml:space="preserve">B. Wsparcie infrastruktury uczelni zawodowych </t>
  </si>
  <si>
    <t>instytucje ochrony zdrowia (wnioskodawcą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</si>
  <si>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służby publiczne (wnioskodawcą jest podmiot posiadający osobowość prawną lub będący ułomną osobą prawną, tj. podmiot nieposiadający osobowości prawnej, lecz posiadający na mocy ustawy zdolność prawną wskazany w SzOP)</t>
  </si>
  <si>
    <t>administracja publiczna, służby publiczne, organizacje społeczne i związki wyznaniowe, służby publiczne (wnioskodawcą jest podmiot posiadający osobowość prawną lub będący ułomną osobą prawną, tj. podmiot nieposiadający osobowości prawnej, lecz posiadający na mocy ustawy zdolność prawną wskazany w SzOP)</t>
  </si>
  <si>
    <t>administracja publiczna, służby publiczne,  (wnioskodawcą jest podmiot posiadający osobowość prawną lub będący ułomną osobą prawną, tj. podmiot nieposiadający osobowości prawnej, lecz posiadający na mocy ustawy zdolność prawną wskazany w SzOP)</t>
  </si>
  <si>
    <t>administracja publiczna,  służby publiczne, organizacje społeczne i związki wyznaniowe, służby publiczne (wnioskodawcą jest podmiot posiadający osobowość prawną lub będący ułomną osobą prawną, tj. podmiot nieposiadający osobowości prawnej, lecz posiadający na mocy ustawy zdolność prawną wskazany w SzOP)</t>
  </si>
  <si>
    <t>partnerzy społeczni, przedsiębiorstwa, przedsiębiorstwa realizujące cele publiczne, służby publiczne, organizacje społeczne i związki wyznaniowe, instytucje wspierające biznes, instytucje nauki i edukacji, Instytucje ochrony zdrowia, administracja publiczna (wnioskodawcą jest podmiot posiadający osobowość prawną lub będący ułomną osobą prawną, tj. podmiot nieposiadający osobowości prawnej, lecz posiadający na mocy ustawy zdolność prawną wskazany w SzOP)</t>
  </si>
  <si>
    <t>A. Wsparcie dla podmiotów prowadzących instytucjonalne formy opieki nad dziećmi w wieku do lat 3 przeznaczone na dostosowanie istniejących  miejsc opieki do potrzeb dzieci z niepełnosprawnościami lub zagrożonych niepełnosprawnością</t>
  </si>
  <si>
    <t>partnerzy społeczni, przedsiębiorstwa, przedsiębiorstwa realizujące cele publiczne, służby publiczne, organizacje społeczne i związki wyznaniowe, instytucje wspierające biznes, instytucje nauki i edukacji, instytucje ochrony zdrowia, administracja publiczna (wnioskodawcą jest podmiot posiadający osobowość prawną lub będący ułomną osobą prawną, tj. podmiot nieposiadający osobowości prawnej, lecz posiadający na mocy ustawy zdolność prawną wskazany w SzOP)</t>
  </si>
  <si>
    <t>A. Finansowanie usług rozwojowych zgodnie z potrzebami zgłaszanymi przez pracodawców i przedsiębiorców oraz w oparciu o system popytowy oraz Bazę Usług Rozwojowych</t>
  </si>
  <si>
    <t>B. Kompleksowe programy typu outplacement</t>
  </si>
  <si>
    <t>A. Opracowanie oraz wdrożenie kompleksowych narzędzi w celu umożliwienia elastycznego reagowania na zmiany zachodzące na rynku pracy i utrzymanie pracowników</t>
  </si>
  <si>
    <t>B. Edukacja włączająca w szkołach i placówkach systemu oświaty prowadzących kształcenie zawodowe</t>
  </si>
  <si>
    <t>administracja publiczna, instytucje nauki i edukacji, służby publiczne (wnioskodawcą jest podmiot posiadający osobowość prawną lub będący ułomną osobą prawną, tj. podmiot nieposiadający osobowości prawnej, lecz posiadający na mocy ustawy zdolność prawną wskazany w SzOP)</t>
  </si>
  <si>
    <t>B. Kształcenia osób dorosłych w zakresie kompetencji podstawowych (wdrażanie Upskilling pathways)</t>
  </si>
  <si>
    <t>administracja publiczna, instytucje nauki i edukacji, instytucje ochrony zdrowia, instytucje wspierające biznes, organizacje społeczne i związki wyznaniowe, partnerstwa, partnerzy społeczni, przedsiębiorstwa, przedsiębiorstwa realizujące cele publiczne, rozwój lokalny kierowany przez społeczność (RLKS), służby publiczne (wnioskodawcą jest podmiot posiadający osobowość prawną lub będący ułomną osobą prawną, tj. podmiot nieposiadający osobowości prawnej, lecz posiadający na mocy ustawy zdolność prawną wskazany w SzOP)</t>
  </si>
  <si>
    <t>A. Wsparcie obywateli państw trzecich - konkurs</t>
  </si>
  <si>
    <t>B. Wsparcie obywateli państw trzecich realizowane przez WUP</t>
  </si>
  <si>
    <t>administracja publiczna, instytucje nauki i edukacji, instytucje ochrony zdrowia, instytucje wspierające biznes, organizacje społeczne i związki wyznaniowe, partnerstwa, partnerzy społeczni, przedsiębiorstwa, przedsiębiorstwa realizujące cele publiczne, służby publiczne (wnioskodawcą jest podmiot posiadający osobowość prawną lub będący ułomną osobą prawną, tj. podmiot nieposiadający osobowości prawnej, lecz posiadający na mocy ustawy zdolność prawną wskazany w SzOP)</t>
  </si>
  <si>
    <t>administracja publiczna, instytucje ochrony zdrowia, organizacje społeczne i związki wyznaniowe, służby publiczne (wnioskodawcą jest podmiot posiadający osobowość prawną lub będący ułomną osobą prawną, tj. podmiot nieposiadający osobowości prawnej, lecz posiadający na mocy ustawy zdolność prawną wskazany w SzOP)</t>
  </si>
  <si>
    <t>B. Usługi dla rodzin oraz przygotowanie kadr systemu wsparcia rodziny i pieczy</t>
  </si>
  <si>
    <t>organizacje społeczne i związki wyznaniowe, partnerzy społeczni, (wnioskodawcą jest podmiot posiadający osobowość prawną lub będący ułomną osobą prawną, tj. podmiot nieposiadający osobowości prawnej, lecz posiadający na mocy ustawy zdolność prawną wskazany w SzOP)</t>
  </si>
  <si>
    <t>D. Budowanie potencjału partnerów/ organizacji społeczeństwa obywatelskiego dla wsparcia edukacji osób dorosłych</t>
  </si>
  <si>
    <t>B. Podniesienie jakości kształcenia ogólnego</t>
  </si>
  <si>
    <t>administracja publiczna, instytucje wspierające biznes, przedsiębiorstwa realizujące cele publiczne, służby publiczne (wnioskodawcą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</si>
  <si>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rozwój lokalny kierowany przez społeczność (RLKS), służby publiczne (wnioskodawcą jest podmiot posiadający osobowość prawną lub będący ułomną osobą prawną, tj. podmiot nieposiadający osobowości prawnej, lecz posiadający na mocy ustawy zdolność prawną wskazany w SzOP)</t>
  </si>
  <si>
    <t>A. Wsparcie działań na rzecz pozyskiwania inwestycji tworzących miejsca pracy</t>
  </si>
  <si>
    <t>administracja publiczna, jednostki samorzadu terytorialnego ich związki i  stowarzyszenia, przedsiębiorstwa, partnerstwa, przedsiębiorstwa realizujące cele publiczne, służby publiczne, organizacje społeczne i związki wyznaniowe (wnioskodawcą jest podmiot posiadający osobowość prawną lub będący ułomną osobą prawną, tj. podmiot nieposiadający osobowości prawnej, lecz posiadający na mocy ustawy zdolność prawną wskazany w SzOP)</t>
  </si>
  <si>
    <t>administracja publiczna, przedsiębiorstwa, organizacje społeczne i związki wyznaniowe, instytucje nauki i edukacji, przedsiębiorstwa realizujące cele publiczne, służby publiczne, instytucje ochrony zdrowia, jednostki samorządu terytorialnego ich związki i stowarzyszenia.  (wnioskodawcą jest podmiot posiadający osobowość prawną lub będący ułomną osobą prawną, tj. podmiot nieposiadający osobowości prawnej, lecz posiadający na mocy ustawy zdolność prawną wskazany w SzOOP)</t>
  </si>
  <si>
    <t>B. Zarządzanie regionalną inteligentną specjalizacją</t>
  </si>
  <si>
    <t>B. Systemy gospodarowania wodami opadowymi/roztopowymi</t>
  </si>
  <si>
    <t>A. Zabezpieczenie potrzeb służb ratowniczych</t>
  </si>
  <si>
    <t>B. Budowa, rozbudowa, przebudowa instalacji do odzysku i recyklingu odpadów komunalnych</t>
  </si>
  <si>
    <t>A. Drogi wojewódzkie</t>
  </si>
  <si>
    <t>A. Tabor autobusowy (łącznie z zapleczem technicznym do obsługi taboru autobusowego  oraz  publiczną infrastrukturą ładowania poj. zeroemisyjnych)</t>
  </si>
  <si>
    <t>A. Wsparcie dla AOS i leczenia jednego dnia – ZIT 
B. Wsparcie dla POZ – ZIT</t>
  </si>
  <si>
    <t>D. Infrastruktura turystyczna na terenie parków krajobrazowych (tryb konkurencyjny)</t>
  </si>
  <si>
    <t>B.Program profilaktyki chorób odstresowych u osób pracujących na terenie woj. Małopolskiego</t>
  </si>
  <si>
    <t>A. Podnoszenie kwalifikacji, kompetencji i walidacji w zakresie zawodów związanych z opieką długoterminową</t>
  </si>
  <si>
    <t>A. Budowanie potencjału partnerów/ organizacji społeczeństwa obywatelskiego dla wsparcia zatrudnienia w regionie</t>
  </si>
  <si>
    <t>B. Budowanie potencjału partnerów/ organizacji społeczeństwa obywatelskiego dla równości kobiet i mężczyzn</t>
  </si>
  <si>
    <t>C. Budowanie potencjału partnerów/ organizacji społeczeństwa obywatelskiego dla wsparcia edukacji dzieci i młodzieży</t>
  </si>
  <si>
    <t>E. Budowanie potencjału partnerów/ organizacji społeczeństwa obywatelskiego dla wsparcia osób zagrożonych ubóstwem i wykluczeniem społecznym</t>
  </si>
  <si>
    <t>F. Budowanie potencjału partnerów/ organizacji społeczeństwa obywatelskiego dla wsparcia obywateli państw trzecich</t>
  </si>
  <si>
    <t>A. Wsparcie obszarów uzdrowiskowych</t>
  </si>
  <si>
    <t>1.13  Wsparcie dla firm we wczesnej fazie rozwoju</t>
  </si>
  <si>
    <t>1.14  Internacjonalizacja MŚP</t>
  </si>
  <si>
    <t>2.3 Model szkół neutralnych klimatycznie</t>
  </si>
  <si>
    <t>2.11 Wsparcie służb ratunkowych</t>
  </si>
  <si>
    <t>2.13 Rozwijanie systemu gospodarki odpadami</t>
  </si>
  <si>
    <t>2.15 Rozwój zielonej i niebieskiej infrastruktury w miastach</t>
  </si>
  <si>
    <t>2.16 Rekultywacja terenów zdegradowanych</t>
  </si>
  <si>
    <t>2.17 Likwidacja odpadów niebezpiecznych</t>
  </si>
  <si>
    <t>5.18 Regionalna oferta turystyczna</t>
  </si>
  <si>
    <t>6.1 Aktywizacja zawodowa  – projekty powiatowych urzędów pracy</t>
  </si>
  <si>
    <t>6.2 Aktywizacja zawodowa  – projekty Komendy Wojewódzkiej Ochotnicznych Hufców Pracy</t>
  </si>
  <si>
    <t>6.4 Działania na rzecz poprawy sytuacji osób na rynku pracy</t>
  </si>
  <si>
    <t>6.6 Rozwój kompetencji kadr i adaptacja do zmian</t>
  </si>
  <si>
    <t>6.8 Programy zdrowotne</t>
  </si>
  <si>
    <t>6.10 Wsparcie kształcenia ogólnego</t>
  </si>
  <si>
    <t>6.11 Wsparcie kształcenia zawodowego</t>
  </si>
  <si>
    <t>6.15 Kształcenie osób dorosłych poza systemem popytowym</t>
  </si>
  <si>
    <t>6.20 Wsparcie społeczności romskiej</t>
  </si>
  <si>
    <t>6.27 Budowanie potencjału partnerów i organizacji społeczeństwa obywatelskiego w obszarach wsparcia EFS+</t>
  </si>
  <si>
    <t>7.4 IIT- Rewitalizacja</t>
  </si>
  <si>
    <t>7.5 IIT- Obszary uzdrowiskowe</t>
  </si>
  <si>
    <t>7.6 RLKS - Wsparcie oddolnych inicjatyw na obszarach wiejskich</t>
  </si>
  <si>
    <t>8.1 Działania na rzecz poprawy sytuacji na rynku pracy</t>
  </si>
  <si>
    <t>8.4 Inicjatywy lokalne na rzecz transformacji</t>
  </si>
  <si>
    <t>8.8 Pozyskiwanie inwestycji tworzących miejsca pracy</t>
  </si>
  <si>
    <t>8.10 Gospodarka obiegu zamkniętego</t>
  </si>
  <si>
    <t>A. Transport miejski 
B. Plany Zrównoważonej Mobilności Miejskiej</t>
  </si>
  <si>
    <t>A. Ścieżki rowerowe 
B. Bezpieczeństwo na drogach, w tym budowa obiektów przeznaczonych do nauki dzieci i młodzieży przepisów ruchu drogowego 
C. Drogi powiatowe</t>
  </si>
  <si>
    <t>A. Wsparcie infrastruktury ośrodków wychowania przedszkolnego, z uwzględnieniem zwiększenia ich dostępności dla osób ze specjalnymi potrzebami edukacyjnymi 
B. Wsparcie infrastruktury szkół ponadpodstawowych prowadzących kształcenie zawodowe w szczególności w branżach kluczowych z punktu widzenia zapotrzebowania regionalnego rynku pracy z uwzględnieniem zwiększenia ich dostępności dla osób ze specjalnymi potrzebami edukacyjnymi 
C. Wsparcie infrastruktury typu fablab 
D. Zwiększenie dostępności szkół podstawowych i ponadpodstawowych prowadzących kształcenie ogólne</t>
  </si>
  <si>
    <t>C. Wsparcie dla POZ</t>
  </si>
  <si>
    <t>A. Aktywizacja społeczna i zawodowa osób zagrożonych wykluczeniem społecznym oraz osób biernych zawodowo 
B. Aktywizacja społeczna i zawodowa osób zagrożonych wykluczeniem społecznym oraz osób biernych zawodowo w podmiotach reintegracyjnych</t>
  </si>
  <si>
    <t>A. Infrastruktura  kultury 
B. Ochrona i opieka nad zabytkami 
C. Oferta turystyczna 
D. Trasy turystyczne</t>
  </si>
  <si>
    <t>A. Wsparcie tworzenia i rozwoju nowych klastrów 
B. Wsparcie istniejących klastrów 
C. Wsparcie inicjatyw w zakresie symbiozy gospodarczej i współdzielenia zasobów przedsiębiorstw 
D. Budowa lokalnego ekosystemu (umiejętności, rozwój technologii, sieciowanie) na rzecz renowacji i dekarbonizacji budynków oraz upowszechniania zasad NEB</t>
  </si>
  <si>
    <t>A. Upowszechnienie podejścia w zakresie GOZ 
B. Inwestycje w zakresie zapobiegania i ograniczenia powstawania odpadów oraz zmniejszenia zużycia zasobów środowiskowych (w tym energii i wody oraz surowców) w procesach komunalnych 
C. Inwestycje w zakresie gospodarczego wykorzystania odpadów, ścieków i osadów ściekowych oraz biomasy odpadowej 
E. Rozwój systemów przetwarzania odpadów zielonych na potrzeby inne niż wytwarzanie energii 
F. Wdrażanie rozwiązań ograniczających konsumpcję – np.: punkty napraw, mechanizmy współdzielenia, wymiana dóbr</t>
  </si>
  <si>
    <t>Tytuł naboru</t>
  </si>
  <si>
    <t>SPIN – Małopolskie Centra Transferu Wiedzy</t>
  </si>
  <si>
    <t>Zarządzanie regionalną inteligentną specjalizacją</t>
  </si>
  <si>
    <t>Wsparcie nowopowstałych firm przez inkubatory przedsiębiorczości</t>
  </si>
  <si>
    <t>Głęboka modernizacja energetyczna budynków użyteczności publicznej</t>
  </si>
  <si>
    <t>Zapewnienie wyposażenia sprzętowego straży gminnych/międzygminnych w zakresie przeprowadzanych kontroli przestrzegania przepisów ochrony środowiska</t>
  </si>
  <si>
    <t>Magazyny energii</t>
  </si>
  <si>
    <t>Zaawansowane technologie OZE</t>
  </si>
  <si>
    <t>Zwiększenie retencyjności zlewni, w tym: rozwój różnych form małej retencji</t>
  </si>
  <si>
    <t>Systemy gospodarowania wodami opadowymi/roztopowymi</t>
  </si>
  <si>
    <t>Budowa, rozbudowa, przebudowa punktów selektywnego zbierania odpadów komunalnych</t>
  </si>
  <si>
    <t>Budowa, rozbudowa, przebudowa instalacji do odzysku i recyklingu odpadów komunalnych</t>
  </si>
  <si>
    <t>Rozwój infrastruktury wodno-kanalizacyjnej oraz oczyszczania ścieków komunalnych, w tym budowa lub przebudowa oczyszczalni ścieków oraz rozwój systemów wodociągowych</t>
  </si>
  <si>
    <t>Zwiększenie efektywności systemów zaopatrzenia w wodę i optymalizacja zużycia wody</t>
  </si>
  <si>
    <t>Rozwój zielonej i niebieskiej infrastruktury w miastach</t>
  </si>
  <si>
    <t>Rekultywacja terenów zdegradowanych</t>
  </si>
  <si>
    <t>Drogi wojewódzkie</t>
  </si>
  <si>
    <t>Infrastruktura do obsługi podróżnych</t>
  </si>
  <si>
    <t>Ścieżki rowerowe</t>
  </si>
  <si>
    <t xml:space="preserve">Wsparcie infrastruktury uczelni zawodowych </t>
  </si>
  <si>
    <t>Wsparcie dla AOS i leczenia jednego dnia (regionalne)</t>
  </si>
  <si>
    <t>Wsparcie dla POZ</t>
  </si>
  <si>
    <t>Małopolskie dziedzictwo geologiczne (tryb niekonkurencyjny)</t>
  </si>
  <si>
    <t>Infrastruktura turystyczna na terenie parków krajobrazowych (tryb konkurencyjny)</t>
  </si>
  <si>
    <t>Wsparcie dla AOS i leczenia jednego dnia (inne niż regionalne) - tryb konkurencyjny</t>
  </si>
  <si>
    <t>Wsparcie dla podmiotów prowadzących instytucjonalne formy opieki nad dziećmi w wieku do lat 3 przeznaczone na dostosowanie istniejących  miejsc opieki do potrzeb dzieci z niepełnosprawnościami lub zagrożonych niepełnosprawnością</t>
  </si>
  <si>
    <t>Finansowanie usług rozwojowych zgodnie z potrzebami zgłaszanymi przez pracodawców i przedsiębiorców oraz w oparciu o system popytowy oraz Bazę Usług Rozwojowych</t>
  </si>
  <si>
    <t>Kompleksowe programy typu outplacement</t>
  </si>
  <si>
    <t>Program profilaktyki chorób odstresowych u osób pracujących na terenie woj. Małopolskiego</t>
  </si>
  <si>
    <t>Edukacja włączająca w szkołach i placówkach systemu oświaty prowadzących kształcenie zawodowe</t>
  </si>
  <si>
    <t>Małopolski program wspierania uczniów</t>
  </si>
  <si>
    <t>Koordynacja kształcenia zawodowego</t>
  </si>
  <si>
    <t>Podnoszenie kwalifikacji, kompetencji i walidacji w zakresie zawodów związanych z opieką długoterminową</t>
  </si>
  <si>
    <t>Kształcenia osób dorosłych w zakresie kompetencji podstawowych (wdrażanie Upskilling pathways)</t>
  </si>
  <si>
    <t>Wsparcie obywateli państw trzecich - konkurs</t>
  </si>
  <si>
    <t>Wsparcie obywateli państw trzecich realizowane przez WUP</t>
  </si>
  <si>
    <t>Usługi domowej opieki długoterminowej zgodne z zasadą deinstytucjonalizacji, w tym wykorzystanie modelu DDOM</t>
  </si>
  <si>
    <t>Usługi dla rodzin oraz przygotowanie kadr systemu wsparcia rodziny i pieczy</t>
  </si>
  <si>
    <t>Usługi w zakresie psychiatrii środowiskowej skierowanej do osób dorosłych, w tym w ramach CZP</t>
  </si>
  <si>
    <t>Budowanie potencjału partnerów/ organizacji społeczeństwa obywatelskiego dla wsparcia zatrudnienia w regionie</t>
  </si>
  <si>
    <t>Budowanie potencjału partnerów/ organizacji społeczeństwa obywatelskiego dla równości kobiet i mężczyzn</t>
  </si>
  <si>
    <t>Budowanie potencjału partnerów/ organizacji społeczeństwa obywatelskiego dla wsparcia edukacji dzieci i młodzieży</t>
  </si>
  <si>
    <t>Budowanie potencjału partnerów/ organizacji społeczeństwa obywatelskiego dla wsparcia edukacji osób dorosłych</t>
  </si>
  <si>
    <t>Budowanie potencjału partnerów/ organizacji społeczeństwa obywatelskiego dla wsparcia osób zagrożonych ubóstwem i wykluczeniem społecznym</t>
  </si>
  <si>
    <t>Budowanie potencjału partnerów/ organizacji społeczeństwa obywatelskiego dla wsparcia obywateli państw trzecich</t>
  </si>
  <si>
    <t>Podniesienie jakości kształcenia ogólnego</t>
  </si>
  <si>
    <t>Organizacja lokalnego rynku ponownego wykorzystania odpadów na zasadzie „mój odpad twoim materiałem produkcyjnym”</t>
  </si>
  <si>
    <t>Nadanie terenom i obiektom zdegradowanym nowych funkcji społecznych, gospodarczych, przyrodniczych i mieszkaniowych</t>
  </si>
  <si>
    <t xml:space="preserve">Umiędzynarodowienie małopolskiej gospodarki </t>
  </si>
  <si>
    <t>Cyberbezpieczeństwo w administracji - rozwój cyberbezpieczeństwa WM</t>
  </si>
  <si>
    <t>Usługi społeczne w regionie – RLKS</t>
  </si>
  <si>
    <t>Inicjatywy oddolne: kultura, turystyka, zabytki – RLKS</t>
  </si>
  <si>
    <t>Prezentowane w harmonogramie kwoty dofinansowania w złotych są kwotami orientacyjnymi, obliczonymi przy pomocy uśrednionego kursu euro.</t>
  </si>
  <si>
    <t>Gospodarka obiegu zamkniętego</t>
  </si>
  <si>
    <t>Odnawialne źródła energii</t>
  </si>
  <si>
    <t>administracja publiczna, organizacje społeczne i związki wyznaniowe, (wnioskodawcą jest podmiot posiadający osobowość prawną lub będący ułomną osobą prawną, tj. podmiot nieposiadający osobowości prawnej, lecz posiadający na mocy ustawy zdolność prawną wskazany w SzOP)</t>
  </si>
  <si>
    <t>2.27 Gospodarowanie wodami -  IIT OPK</t>
  </si>
  <si>
    <t>2.29 Rozwijanie systemu gospodarki odpadami - IIT OPK</t>
  </si>
  <si>
    <t>2.30 Rozwój zielonej i niebieskiej infrastruktury w miastach oraz rekultywacja terenów zdegradowanych - IIT OPK</t>
  </si>
  <si>
    <t>6.36 Wsparcie wychowania przedszkolnego - IIT OPK</t>
  </si>
  <si>
    <t>6.37 Wsparcie kształcenia ogólnego - IIT OPK</t>
  </si>
  <si>
    <t>2 (iv)</t>
  </si>
  <si>
    <t>2 (vi)</t>
  </si>
  <si>
    <t>2 (vii)</t>
  </si>
  <si>
    <t>2.21 Wsparcie rozwoju OZE - ZIT - dotacja</t>
  </si>
  <si>
    <t>2.23 Gospodarowanie wodami - ZIT</t>
  </si>
  <si>
    <t>2.24 Rozwijanie systemu gospodarki wodno-ściekowej - ZIT</t>
  </si>
  <si>
    <t>2.24  Rozwijanie systemu gospodarki wodno-ściekowej - ZIT</t>
  </si>
  <si>
    <t>2.25 Rozwijanie systemu gospodarki odpadami - ZIT</t>
  </si>
  <si>
    <r>
      <t xml:space="preserve">2.26 Rozwój zielonej i niebieskiej infrastruktury w miastach </t>
    </r>
    <r>
      <rPr>
        <sz val="12"/>
        <rFont val="Arial"/>
        <family val="2"/>
        <charset val="238"/>
      </rPr>
      <t>- ZIT</t>
    </r>
  </si>
  <si>
    <t>3.1 Transport miejski - ZIT</t>
  </si>
  <si>
    <t>6.29 Wsparcie wychowania przedszkolnego - ZIT</t>
  </si>
  <si>
    <t>6.30 Wsparcie kształcenia ogólnego - ZIT</t>
  </si>
  <si>
    <t>Kasia Jasińska</t>
  </si>
  <si>
    <t>maj 2025</t>
  </si>
  <si>
    <t>29.11.2024</t>
  </si>
  <si>
    <t xml:space="preserve">czerwiec 2025 </t>
  </si>
  <si>
    <t xml:space="preserve">28.01.2025 </t>
  </si>
  <si>
    <t>czerwiec 2025</t>
  </si>
  <si>
    <t>lipiec 2025</t>
  </si>
  <si>
    <t>kwiecień 2025</t>
  </si>
  <si>
    <t xml:space="preserve">A. Podnoszenie jakości edukacji przedszkolnej 
B. Tworzenie miejsc przedszkolnych             </t>
  </si>
  <si>
    <t>Podnoszenie jakości edukacji przedszkolnej oraz tworzenie miejsc przedszkolnych – ZIT</t>
  </si>
  <si>
    <t>B. Edukacja włączająca w ośrodkach wychowania przedszkolnego</t>
  </si>
  <si>
    <t xml:space="preserve">A. Podnoszenie jakości edukacji przedszkolnej   </t>
  </si>
  <si>
    <t>Podnoszenie jakości edukacji przedszkolnej</t>
  </si>
  <si>
    <t>Edukacja włączająca w ośrodkach wychowania przedszkolnego.</t>
  </si>
  <si>
    <t xml:space="preserve">kwiecień 2025 </t>
  </si>
  <si>
    <t>Przeliczenie euro na PLN</t>
  </si>
  <si>
    <t>administracja publiczna, służby publiczne, organizacje społeczne i związki wyznaniowe, instytucje nauki i edukacji, partnerzy społeczni, przedsiębiorstwa, przedsiębiorstwa realizujące cele publiczne (wnioskodawcą jest podmiot posiadający osobowość prawną lub będący ułomną osobą prawną, tj. podmiot nieposiadający osobowości prawnej, lecz posiadający na mocy ustawy zdolność prawną wskazany w SzOP)</t>
  </si>
  <si>
    <t xml:space="preserve">Działanie 6.27 - nabór łączny obejmuje 6 celów szczegółowych
</t>
  </si>
  <si>
    <t>Przeliczenie euro na II nabór</t>
  </si>
  <si>
    <t>Przeliczenie euro na III nabór</t>
  </si>
  <si>
    <t>Małopolski odcinek Głównego Szlaku Beskidzkiego -tryb niekonkurencyjny</t>
  </si>
  <si>
    <t>A. Małopolski odcinek Głównego Szlaku Beskidzkiego (tryb niekonkurencyjny)</t>
  </si>
  <si>
    <t>Małopolski odcinek Głównego Szlaku Beskidzkiego -tryb konkurencyjny</t>
  </si>
  <si>
    <t>B. Małopolski odcinek Głównego Szlaku Beskidzkiego (tryb konkurencyjny)</t>
  </si>
  <si>
    <t>12.12.2024</t>
  </si>
  <si>
    <t>Opiekun działania</t>
  </si>
  <si>
    <t>Opiekun projektów</t>
  </si>
  <si>
    <t>wrzesień 2025</t>
  </si>
  <si>
    <t>październik 2025</t>
  </si>
  <si>
    <t>listopad 2025</t>
  </si>
  <si>
    <t>sierpień 2025</t>
  </si>
  <si>
    <t xml:space="preserve">wrzesień 2025 </t>
  </si>
  <si>
    <t>21.02.2025</t>
  </si>
  <si>
    <t>31.03.2025</t>
  </si>
  <si>
    <t>05.12.2024</t>
  </si>
  <si>
    <t>05.03.2025</t>
  </si>
  <si>
    <t>B. Funkcjonowanie ekodoradców w gminach</t>
  </si>
  <si>
    <t>Funkcjonowanie ekodoradców w gminach</t>
  </si>
  <si>
    <t>administracja publiczna, jednostki samorzadu tetyrorialnego ich związki i stowarzyszenia (wnioskodawcą jest podmiot posiadający osobowość prawną lub będący ułomną osobą prawną, tj. podmiot nieposiadający osobowości prawnej, lecz posiadający na mocy ustawy zdolność prawną wskazany w SzOOP)</t>
  </si>
  <si>
    <t xml:space="preserve">A. Tworzenie nowych oraz rozwój już istniejących placówek wsparcia dziennego dla dzieci i młodzieży 
B. Usługi zgodne z zasadą deinstytucjonalizacji, w zakresie zapewnienia opieki osobom potrzebującym wsparcia w codziennym funkcjonowaniu, w tym ze względu na wiek lub usługi w zakresie wsparcia opiekunów nieformalnych 
C. Usługi w zakresie rozwoju mieszkalnictwa treningowego i wspomaganego  
D. Usługi domowej opieki długoterminowej zgodne z zasadą deinstytucjonalizacji, w tym wykorzystanie modelu DDOM </t>
  </si>
  <si>
    <t>I kw.2026</t>
  </si>
  <si>
    <t xml:space="preserve">C:  E-administracja i otwarte zasoby - konkurs
D:  Cyberbezpieczeństwo w administracji - konkurs
</t>
  </si>
  <si>
    <t>E-administracja i otwarte zasoby – konkurs / Cyberbezpieczeństwo w administracji – konkurs</t>
  </si>
  <si>
    <t>Kurkiewicz</t>
  </si>
  <si>
    <t>18.11.2024</t>
  </si>
  <si>
    <t>28.02.2025</t>
  </si>
  <si>
    <t xml:space="preserve">A. Promocja oferty gospodarczej małopolskich przedsiębiorstw oraz wsparcie eksporterów w regionie
B. Promocja innowacyjności w regionie 
C. Wsparcie inwestorów w regionie
</t>
  </si>
  <si>
    <t>Basia kasprzycka</t>
  </si>
  <si>
    <t>A. Tworzenie oferty edukacyjnej dla szkół i placówek oświatowych przez małopolskie instytucje popularyzujące naukę i innowacje (np. typu fablab, centra popularyzujące wiedzę i naukę)</t>
  </si>
  <si>
    <t xml:space="preserve">Przy przeliczaniu wartości finansowania UE projektu wskazanego w strategii ZIT stosuje się kurs 4,2975 zł. </t>
  </si>
  <si>
    <t xml:space="preserve">Przy przeliczaniu wartości finansowania UE projektu wskazanego w strategii IIT OPK stosuje się kurs 4,2975 zł. </t>
  </si>
  <si>
    <t>Przy przeliczaniu wartości finansowania UE projektu wskazanego w strategii IIT OPK stosuje się kurs 4,2975 zł.</t>
  </si>
  <si>
    <t>jednostki samorządu terytorialnego, organizacje pozarządowe (wnioskodawcą jest podmiot posiadający osobowość prawną lub będący ułomną osobą prawną, tj. podmiot nieposiadający osobowości prawnej, lecz posiadający na mocy ustawy zdolność prawną wskazany w SzOP)</t>
  </si>
  <si>
    <t>Ewa Kowalczyk</t>
  </si>
  <si>
    <t>Justyna Dziad</t>
  </si>
  <si>
    <t>Magda Jeżak</t>
  </si>
  <si>
    <t>8.12 Transformacja transportu</t>
  </si>
  <si>
    <t>Jednostki Samorządu Terytorialnego, ich związki i stowarzyszenia; Jednostki organizacyjne działające w imieniu jednostek samorządu terytorialnego; Organizatorzy i operatorzy publicznego transportu zbiorowego; Podmioty świadczące usługi publiczne w ramach realizacji obowiązków własnych jednostek samorządu terytorialnego; zarządcy infrastruktury dworcowej (wnioskodawcą jest podmiot posiadający osobowość prawną lub będący ułomną osobą prawną, tj. podmiot nieposiadający osobowości prawnej, lecz posiadający na mocy ustawy zdolność prawną wskazany w SzOP)</t>
  </si>
  <si>
    <t>Urząd Marszałkowski Województwa Małopolskiego (Departament Funduszy Europejskich)</t>
  </si>
  <si>
    <t>Umożliwienie regionom i ludności łagodzenia wpływających na społeczeństwo, zatrudnienie, gospodarkę i środowisko skutków transformacji w kierunku osiągnięcia celów Unii na rok 2030 w dziedzinie energii i klimatu oraz w kierunku neutralnej dla klimatu gospodarki Unii do roku 2050 w oparciu o porozumienie paryskie.</t>
  </si>
  <si>
    <t>Renata Kurkiewicz</t>
  </si>
  <si>
    <t>08.01.2025</t>
  </si>
  <si>
    <t>grudzień 2025</t>
  </si>
  <si>
    <t>30.04.2025</t>
  </si>
  <si>
    <t>26.03.2025</t>
  </si>
  <si>
    <t>28.05.2025</t>
  </si>
  <si>
    <t>07.05.2025</t>
  </si>
  <si>
    <t>luty 2026</t>
  </si>
  <si>
    <t>A. Infrastruktura związana z zapewnieniem opieki osobom wymagającym wsparcia ze względu na wiek lub niepełnosprawność lub choroby przewlekłe</t>
  </si>
  <si>
    <t>Gosia Jazgar</t>
  </si>
  <si>
    <t>13.11.2025</t>
  </si>
  <si>
    <t>26.01.2026</t>
  </si>
  <si>
    <t>11.09.2025</t>
  </si>
  <si>
    <t>28.11.2025</t>
  </si>
  <si>
    <t>25.09.2025</t>
  </si>
  <si>
    <t>31.12.2025</t>
  </si>
  <si>
    <t>24.07.2025</t>
  </si>
  <si>
    <t>19.12.2025</t>
  </si>
  <si>
    <t xml:space="preserve"> 09.01.2025</t>
  </si>
  <si>
    <t>14.03.2025</t>
  </si>
  <si>
    <t>23.01.2025</t>
  </si>
  <si>
    <t>06.02.2025</t>
  </si>
  <si>
    <t>07.04.2025</t>
  </si>
  <si>
    <t>07.08.2025</t>
  </si>
  <si>
    <t>30.09.2025</t>
  </si>
  <si>
    <t>21.08.2025</t>
  </si>
  <si>
    <t>31.10.2025</t>
  </si>
  <si>
    <t>28.08.2025</t>
  </si>
  <si>
    <t>07.11.2025</t>
  </si>
  <si>
    <t xml:space="preserve">03.03.2025 </t>
  </si>
  <si>
    <t xml:space="preserve">28.03.2025 </t>
  </si>
  <si>
    <t>25.04.2025</t>
  </si>
  <si>
    <t>2.28 Rozwijanie systemu gospodarki wodno-ściekowej - IIT OPK</t>
  </si>
  <si>
    <t>2 (v)</t>
  </si>
  <si>
    <r>
      <t xml:space="preserve">5.6 Infrastruktura </t>
    </r>
    <r>
      <rPr>
        <sz val="12"/>
        <rFont val="Arial"/>
        <family val="2"/>
        <charset val="238"/>
      </rPr>
      <t>opieki w społeczności lokalnej</t>
    </r>
  </si>
  <si>
    <t>administracja publiczna, organizacje społeczne i związki wyznaniowe, partnerzy społeczni, przedsiębiorstwa realizujące cele publiczne, służby publiczne (wnioskodawcą jest podmiot posiadający osobowość prawną lub będący ułomną osobą prawną, tj. podmiot nieposiadający osobowości prawnej, lecz posiadający na mocy ustawy zdolność prawną wskazany w SzOP)</t>
  </si>
  <si>
    <t xml:space="preserve">27.02.2025 </t>
  </si>
  <si>
    <t>brak zgody</t>
  </si>
  <si>
    <t xml:space="preserve">1) Tytuł projektu: "Na górskich szlakach Małopolski". 
2) Wnioskodawcą projektu jest Małopolska Organizacja Turystyczna. Projekt realizowany w partnerstwie.
3) Dokumenty, w których MOT ze względu na charakter lub cel projektu, jest podmiotem jednoznacznie określonym przed złożeniem wniosku o dofinansowanie projektu: ~Kontrakt Programowy dla Województwa Małopolskiego z dnia 4.10.2022 r. zmieniony Aneksem nr 2 z dnia 20.12.2023 r.; ~Małopolski Plan Inwestycyjny 2030 (projekt IG08 A); ~Statut MOT, § 1; ~Ustawa z dnia 25 czerwca 1999 r. o Polskiej Organizacji Turystycznej, art. 4, ust. 1 i 2; ~Ustawa z dnia 7 kwietnia 1989 r. Prawo o stowarzyszeniach.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~Kontrakt Programowy dla Województwa Małopolskiego z dnia 4.10.2022 r. zmieniony Aneksem nr 2 z dnia 20.12.2023 r. (w dniu 16.01.2024r. Wnioskodawca przesłał informację o zmianie nazwy projektu z „Małopolski Szlak Beskidzki” na „Na górskich Szlakach Małopolski” wraz z uzasadnieniem. Jednocześnie potwierdził, że zakres projektu pozostaje bez zmian i jest to projekt tożsamy z tym zawartym pierwotnie w Kontrakcie Programowym dla Województwa Małopolskiego); ~Program FEM 2021-2027; ~Strategia Rozwoju Województwa „Małopolska 2030”; ~Ustawa z dnia 25 czerwca 1999 r. o Polskiej Organizacji Turystycznej, art. 4, ust. 3, pkt 1-3; ~Ustawa z dnia 24 kwietnia 2003 r.  o działalności pożytku publicznego i wolontariacie, art. 3, ust. 1, 2; art. 4, ust. 1, pkt 19; ~Statut MOT, § 6 ust.1, lit b, c, d, g; § 6, ust. 2, lit. a; ~Ustawa z dnia 7 kwietnia 1989 r. Prawo o stowarzyszeniach.
5) Okres realizacji projektu: 1.01.2024-31.12.2028.
</t>
  </si>
  <si>
    <t>Przy przeliczaniu wartości finansowania UE projektu wskazanego w strategii ZIT stosuje się kurs 4,3100 zł. Dodatkowe informacje na temat planowanych naborów będą podawane sukcesywnie w ramach kolejnych aktualizacji harmonogramu.</t>
  </si>
  <si>
    <t>Przy przeliczaniu wartości finansowania UE projektu wskazanego w strategii IIT OPK stosuje się kurs 4,3100 zł. Dodatkowe informacje na temat planowanych naborów będą podawane sukcesywnie w ramach kolejnych aktualizacji harmonogramu.</t>
  </si>
  <si>
    <t>Przy przeliczaniu wartości finansowania UE projektu wskazanego w strategii ZIT stosuje się kurs 4,3100 zł.</t>
  </si>
  <si>
    <t>Przy przeliczaniu wartości finansowania UE projektu wskazanego w strategii IIT stosuje się kurs 4,3100 zł. Dodatkowe informacje na temat planowanych naborów będą podawane sukcesywnie w ramach kolejnych aktualizacji harmonogramu.</t>
  </si>
  <si>
    <t>A. Rozwój wykorzystania OZE 
B. Rozwój obszarów zrównoważonych energetycznie i społeczności energetycznych</t>
  </si>
  <si>
    <t>organizacje pozarządowe, o których mowa w art. 3 ust. 2 ustawy z dnia 24 kwietnia 2003 r. o działalności pożytku publicznego i o wolontariacie lub organizacje międzynarodowe działające w obszarze integracji cudzoziemców, na terenie Polski (wnioskodawcą jest podmiot posiadający osobowość prawną lub będący ułomną osobą prawną, tj. podmiot nieposiadający osobowości prawnej, lecz posiadający na mocy ustawy zdolność prawną wskazany w SzOP)</t>
  </si>
  <si>
    <t xml:space="preserve">Partnerami mogą być podmioty wskazane w SzOP w polu „Typ benficjenta- ogólny”. </t>
  </si>
  <si>
    <t>24.01.2025</t>
  </si>
  <si>
    <t>6.38 Wsparcie edukacji włączającej w wychowaniu przedszkolnym - ZIT</t>
  </si>
  <si>
    <t>2.19 Poprawa efektywności energetycznej -  ZIT - dotacja</t>
  </si>
  <si>
    <t>instytucje otoczenia biznesu, jednostki organizacyjne działające w imieniu jednostek samorządu terytorialnego, jednostki samorządu terytorialnego</t>
  </si>
  <si>
    <t xml:space="preserve">Administracja publiczna, Organizacje społeczne i związki wyznaniowe, Przedsiębiorstwa realizujące cele publiczne, Służby publiczne, Partnerstwa,  Instytucje wspierające biznes, Administracja rządowa, Jednostki organizacyjne działające w imieniu jednostek samorządu terytorialnego, Jednostki rządowe i samorządowe ochrony środowiska, Jednostki Samorządu Terytorialnego, Lokalne Grupy Działania, Organizacje pozarządowe, Podmioty świadczące usługi publiczne w ramach realizacji obowiązków własnych jednostek samorządu terytorialnego, Spółki wodne, Klastry, Instytucje otoczenia biznesu. </t>
  </si>
  <si>
    <t>Administracja publiczna, Instytucje nauki i edukacji, Organizacje społeczne i związki wyznaniowe, Partnerstwa, Partnerzy społeczni, Przedsiębiorstwa, Przedsiębiorstwa realizujące cele publiczne, Służby publiczne (wnioskodawcą jest podmiot posiadający osobowość prawną lub będący ułomną osobą prawną, tj. podmiot nieposiadający osobowości prawnej, lecz posiadający na mocy ustawy zdolność prawną wskazany w SzOP).</t>
  </si>
  <si>
    <t xml:space="preserve">A. Lokalne inicjatywy społeczne
</t>
  </si>
  <si>
    <t>A. Edukacja włączająca w ośrodkach wychowania przedszkolnego</t>
  </si>
  <si>
    <t>F. Infrastruktura zrównoważonej mobilności miejskiej – ścieżki rowerowe</t>
  </si>
  <si>
    <t>Kasia Omasta</t>
  </si>
  <si>
    <t>A. Nadanie terenom i obiektom zdegradowanym nowych funkcji</t>
  </si>
  <si>
    <t>Piotrek Tomeczko</t>
  </si>
  <si>
    <t>A. Głęboka modernizacja energetyczna budynków użyteczności publicznej, komunalnych, socjalnych, chronionych i zabytkowych</t>
  </si>
  <si>
    <t>24.03.2025</t>
  </si>
  <si>
    <t>28.03.2025</t>
  </si>
  <si>
    <t>13.06.2025</t>
  </si>
  <si>
    <t>Infrastruktura zrównoważonej mobilności miejskiej – ścieżki rowerowe</t>
  </si>
  <si>
    <t>Przy przeliczaniu wartości finansowania UE projektu wskazanego w strategii ZIT stosuje się kurs nie większy niż 4,4074 zł. Dodatkowe informacje na temat planowanych naborów będą podawane sukcesywnie w ramach kolejnych aktualizacji harmonogramu.</t>
  </si>
  <si>
    <t>A. Magazyny energii 
B. Zaawansowane technologie OZE</t>
  </si>
  <si>
    <t>09.04.2025</t>
  </si>
  <si>
    <t>09.05.2025</t>
  </si>
  <si>
    <t>1. Projekt planowany do wyboru w sposób niekonkurencyjny, realizowany przez Województwo Małopolskie - Regionalny Ośrodek Polityki Społecznej.
2. Tytuł projektu: Po pierwsze Rodzina     
3. Dokumenty, w których wnioskodawca ze względu na charakter lub cel projektu, jest podmiotem jednoznacznie określonym przed złożeniem wniosku o dofinansowanie projektu: Kontrakt Programowy dla Województwa Małopolskiego wraz z aneksami nr 1 oraz 2, Małopolski Plan Inwestycyjny 2030, Program Wsparcia Rodziny „Rodzinna Małopolska 2030”.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Strategia Rozwoju Województwa "Małopolska 2030", program Fundusze Europejskie dla Małopolski 2021-2027 (Aneks nr 3), Kontrakt Programowy dla Województwa Małopolskiego wraz z aneksami nr 1 oraz 2, Program Wsparcia Rodziny „Rodzinna Małopolska 2030”
Ustawa z 5 czerwca 1998 r. o samorządzie województwa, Ustawa z 12 marca 2024 r. o pomocy społecznej, Ustawa z 9 czerwca 2011 r. o wspieraniu rodziny i systemie pieczy zastępczej.
5. Okres realizacji projektu: 07.2025-12.2028.</t>
  </si>
  <si>
    <t>07.03.2025</t>
  </si>
  <si>
    <t>listopad 2025 - grudzień 2025</t>
  </si>
  <si>
    <t>lipiec 2025 - sierpień 2025</t>
  </si>
  <si>
    <t>17.03.2025</t>
  </si>
  <si>
    <t>II kwartał 2026</t>
  </si>
  <si>
    <t>IV kw.2026</t>
  </si>
  <si>
    <t>Termin II naboru</t>
  </si>
  <si>
    <t>Termin III naboru</t>
  </si>
  <si>
    <t>Termin IV naboru</t>
  </si>
  <si>
    <t>Termin V/VI/VII naboru</t>
  </si>
  <si>
    <t>1) Tytuł projektu: „Budowanie sieci współpracy oraz monitoring procesu sprawiedliwej transformacji w województwie małopolskim".
2) Wnioskodawcą projektu jest Województwo Małopolskie – Departament Rozwoju Regionu. 
3) Dokumenty, w których Dep. RR ze względu na charakter lub cel projektu, jest podmiotem jednoznacznie określonym przed złożeniem wniosku o dofinansowanie projektu: ~Kontrakt Programowy dla Województwa Małopolskiego z dnia 4.10.2022 r. zmieniony Aneksem nr 2 z dnia 20.12.2023 r; ~ Małopolski Plan Inwestycyjny 2030 (projekt IIRZT01); ~Ustawa z dnia 5 czerwca 1998 roku o samorządzie województwa (art. 11 ust. 2 pkt. 1, pkt 6 i pkt 5a w zw. z art. 18a ust. 5 pkt 5 lit b ustawy z dnia 27 kwietnia 2001 r. Prawo ochrony środowiska; art. 14 ust. 1 pkt., 8, 15; art.41 ust.1); ~Ustawa z dnia 6 grudnia 2006 roku o zasadach prowadzenia polityki rozwoju - (art. 3 pkt 2; art. 4 ust. 1).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~Kontrakt Programowy dla Województwa Małopolskiego z dnia 4.10.2022 r. zmieniony Aneksem nr 2 z dnia 20.12.2023 r. (w dniu 18.07.2024 r. Wnioskodawca przesłał informację o zmianie nazwy projektu z „Sieciowanie, współpraca oraz monitoring wdrażania Funduszu Sprawiedliwej Transformacji w województwie małopolskim” na „Budowanie sieci współpracy oraz monitoring procesu sprawiedliwej transformacji w województwie małopolskim” wraz z uzasadnieniem. Jednocześnie potwierdził, iż zakres projektu pozostaje bez zmian i jest to projekt tożsamy z tym zawartym pierwotnie w Kontrakcie Programowym dla Województwa Małopolskiego); ~Program FEM 2021-2027. 
5) Okres realizacji projektu: 07.2025-09.2029.</t>
  </si>
  <si>
    <t xml:space="preserve">1) Tytuł projektu: „Jurajski Geopark".
2) Wnioskodawcą projektu jest Województwo Małopolskie – Zespół Parków Krajobrazowych Województwa Małopolskiego.
3) Dokumenty, w których ZPKWM ze względu na charakter lub cel projektu, jest podmiotem jednoznacznie określonym przed złożeniem wniosku o dofinansowanie projektu: ~Kontrakt Programowy dla Województwa Małopolskiego z dnia 4.10.2022 r. zmieniony Aneksem nr 2 z dnia 20.12.2023 r.; ~Małopolski Plan Inwestycyjny 2030 (projekt IIKiŚ01); ~Ustawa z dnia 16 kwietnia 2004 r. o ochronie przyrody art. 106, ust.1; ~Statut Zespołu Parków Krajobrazowych Województwa Małopolskiego § 1.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~Kontrakt Programowy dla Województwa Małopolskiego z dnia 4.10.2022 r. zmieniony Aneksem nr 2 z dnia 20.12.2023 r.; ~Małopolski Plan Inwestycyjny 2030; ~Program FEM 2021-2027; ~Strategia Rozwoju Województwa „Małopolska 2030”; ~Ustawa z dnia 16 kwietnia 2004 r. o ochronie przyrody art. 16 ust. 1 w zw. z art. 107 ust.2 pkt. 3, 6, 7; ~Statut Zespołu Parków Krajobrazowych Województwa Małopolskiego § 5, ust.1, pkt. 2; ~Program EkoMałopolska przyjęty przez Zarząd Województwa Małopolskiego w 2019 r.
</t>
  </si>
  <si>
    <t>19.03.2025</t>
  </si>
  <si>
    <t>29.04.2025</t>
  </si>
  <si>
    <t>A. Odnowa miast</t>
  </si>
  <si>
    <t>12.03.2025</t>
  </si>
  <si>
    <t>11.04.2025</t>
  </si>
  <si>
    <t>15.04.2025</t>
  </si>
  <si>
    <t>29.08.2025</t>
  </si>
  <si>
    <t>13.03.2025</t>
  </si>
  <si>
    <t xml:space="preserve">15.05.2025 </t>
  </si>
  <si>
    <r>
      <t>29.08.2025</t>
    </r>
    <r>
      <rPr>
        <strike/>
        <sz val="12"/>
        <rFont val="Arial"/>
        <family val="2"/>
        <charset val="238"/>
      </rPr>
      <t xml:space="preserve">
</t>
    </r>
  </si>
  <si>
    <t>10.04.2025</t>
  </si>
  <si>
    <t xml:space="preserve">21.05.2025 </t>
  </si>
  <si>
    <t xml:space="preserve">03.07.2025 </t>
  </si>
  <si>
    <t>Załącznik do Uchwały Nr 490/25 Zarządu Województwa Małopolskiego z dnia 11 marca 2025 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</si>
</sst>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7" formatCode="#,##0.00\ &quot;zł&quot;;\-#,##0.00\ &quot;zł&quot;"/>
    <numFmt numFmtId="8" formatCode="#,##0.00\ &quot;zł&quot;;[Red]\-#,##0.00\ &quot;zł&quot;"/>
    <numFmt numFmtId="44" formatCode="_-* #,##0.00\ &quot;zł&quot;_-;\-* #,##0.00\ &quot;zł&quot;_-;_-* &quot;-&quot;??\ &quot;zł&quot;_-;_-@_-"/>
    <numFmt numFmtId="164" formatCode="_-* #,##0.00\ _z_ł_-;\-* #,##0.00\ _z_ł_-;_-* &quot;-&quot;??\ _z_ł_-;_-@_-"/>
    <numFmt numFmtId="165" formatCode="_-* #,##0.00\ [$zł-415]_-;\-* #,##0.00\ [$zł-415]_-;_-* &quot;-&quot;??\ [$zł-415]_-;_-@_-"/>
    <numFmt numFmtId="166" formatCode="_-[$€-2]\ * #,##0.00_-;\-[$€-2]\ * #,##0.00_-;_-[$€-2]\ * &quot;-&quot;??_-;_-@_-"/>
    <numFmt numFmtId="167" formatCode="#,##0.00\ &quot;zł&quot;"/>
    <numFmt numFmtId="168" formatCode="_-* #,##0.0000\ _z_ł_-;\-* #,##0.0000\ _z_ł_-;_-* &quot;-&quot;????\ _z_ł_-;_-@_-"/>
  </numFmts>
  <fonts count="22" x14ac:knownFonts="1">
    <font>
      <sz val="11"/>
      <color theme="1"/>
      <name val="Calibri"/>
      <family val="2"/>
      <scheme val="minor"/>
    </font>
    <font>
      <sz val="12"/>
      <color theme="1"/>
      <name val="Arial"/>
      <family val="2"/>
      <charset val="238"/>
    </font>
    <font>
      <b/>
      <sz val="14"/>
      <color theme="1"/>
      <name val="Arial"/>
      <family val="2"/>
      <charset val="238"/>
    </font>
    <font>
      <sz val="12"/>
      <name val="Arial"/>
      <family val="2"/>
      <charset val="238"/>
    </font>
    <font>
      <sz val="11"/>
      <color theme="1"/>
      <name val="Calibri"/>
      <family val="2"/>
      <scheme val="minor"/>
    </font>
    <font>
      <sz val="16"/>
      <color theme="1"/>
      <name val="Calibri"/>
      <family val="2"/>
      <scheme val="minor"/>
    </font>
    <font>
      <b/>
      <sz val="12"/>
      <name val="Arial Narrow"/>
      <family val="2"/>
      <charset val="238"/>
    </font>
    <font>
      <sz val="11"/>
      <name val="Calibri"/>
      <family val="2"/>
      <scheme val="minor"/>
    </font>
    <font>
      <sz val="11"/>
      <name val="Arial"/>
      <family val="2"/>
      <charset val="238"/>
    </font>
    <font>
      <b/>
      <sz val="12"/>
      <color theme="1"/>
      <name val="Arial"/>
      <family val="2"/>
      <charset val="238"/>
    </font>
    <font>
      <b/>
      <sz val="12"/>
      <color theme="1"/>
      <name val="Arial Narrow"/>
      <family val="2"/>
      <charset val="238"/>
    </font>
    <font>
      <sz val="12"/>
      <color theme="1"/>
      <name val="Arial"/>
      <family val="2"/>
      <charset val="238"/>
    </font>
    <font>
      <sz val="12"/>
      <color rgb="FF0070C0"/>
      <name val="Arial"/>
      <family val="2"/>
      <charset val="238"/>
    </font>
    <font>
      <u/>
      <sz val="12"/>
      <name val="Arial"/>
      <family val="2"/>
      <charset val="238"/>
    </font>
    <font>
      <sz val="12"/>
      <color theme="1"/>
      <name val="Arial"/>
      <family val="2"/>
      <charset val="238"/>
    </font>
    <font>
      <sz val="12"/>
      <name val="Arial"/>
      <family val="2"/>
      <charset val="238"/>
    </font>
    <font>
      <sz val="12"/>
      <color theme="1"/>
      <name val="Arial"/>
      <family val="2"/>
      <charset val="238"/>
    </font>
    <font>
      <sz val="12"/>
      <name val="Arial"/>
      <family val="2"/>
      <charset val="238"/>
    </font>
    <font>
      <b/>
      <sz val="12"/>
      <name val="Arial"/>
      <family val="2"/>
      <charset val="238"/>
    </font>
    <font>
      <b/>
      <sz val="24"/>
      <name val="Arial"/>
      <family val="2"/>
      <charset val="238"/>
    </font>
    <font>
      <sz val="11"/>
      <color theme="1"/>
      <name val="Arial"/>
      <family val="2"/>
      <charset val="238"/>
    </font>
    <font>
      <strike/>
      <sz val="12"/>
      <name val="Arial"/>
      <family val="2"/>
      <charset val="238"/>
    </font>
  </fonts>
  <fills count="9">
    <fill>
      <patternFill patternType="none"/>
    </fill>
    <fill>
      <patternFill patternType="gray125"/>
    </fill>
    <fill>
      <patternFill patternType="solid">
        <fgColor theme="4" tint="-0.249977111117893"/>
        <bgColor indexed="64"/>
      </patternFill>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rgb="FFFF0000"/>
        <bgColor indexed="64"/>
      </patternFill>
    </fill>
    <fill>
      <patternFill patternType="solid">
        <fgColor theme="3"/>
        <bgColor indexed="64"/>
      </patternFill>
    </fill>
    <fill>
      <patternFill patternType="solid">
        <fgColor rgb="FFFF00FF"/>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5">
    <xf numFmtId="0" fontId="0" fillId="0" borderId="0"/>
    <xf numFmtId="4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cellStyleXfs>
  <cellXfs count="172">
    <xf numFmtId="0" fontId="0" fillId="0" borderId="0" xfId="0"/>
    <xf numFmtId="0" fontId="0" fillId="0" borderId="0" xfId="0" applyAlignment="1">
      <alignment horizontal="left" vertical="center"/>
    </xf>
    <xf numFmtId="0" fontId="2" fillId="0" borderId="0" xfId="0" applyFont="1" applyAlignment="1">
      <alignment horizontal="left" vertical="top"/>
    </xf>
    <xf numFmtId="0" fontId="0" fillId="0" borderId="0" xfId="0" applyAlignment="1">
      <alignment vertical="top"/>
    </xf>
    <xf numFmtId="0" fontId="0" fillId="0" borderId="0" xfId="0" applyAlignment="1">
      <alignment horizontal="left" vertical="top"/>
    </xf>
    <xf numFmtId="0" fontId="1" fillId="0" borderId="0" xfId="0" applyFont="1" applyAlignment="1">
      <alignment horizontal="left" vertical="top"/>
    </xf>
    <xf numFmtId="0" fontId="1" fillId="2" borderId="0" xfId="0" applyFont="1" applyFill="1" applyAlignment="1">
      <alignment horizontal="center" vertical="center" wrapText="1"/>
    </xf>
    <xf numFmtId="0" fontId="0" fillId="0" borderId="0" xfId="0" applyAlignment="1">
      <alignment horizontal="right" vertical="center"/>
    </xf>
    <xf numFmtId="0" fontId="0" fillId="0" borderId="0" xfId="0" applyAlignment="1">
      <alignment horizontal="center" vertical="center"/>
    </xf>
    <xf numFmtId="0" fontId="7" fillId="0" borderId="0" xfId="0" applyFont="1" applyFill="1"/>
    <xf numFmtId="0" fontId="7" fillId="0" borderId="0" xfId="0" applyFont="1" applyFill="1" applyAlignment="1">
      <alignment vertical="top"/>
    </xf>
    <xf numFmtId="165" fontId="3" fillId="0" borderId="1" xfId="0" applyNumberFormat="1" applyFont="1" applyBorder="1" applyAlignment="1">
      <alignment horizontal="center" vertical="top"/>
    </xf>
    <xf numFmtId="0" fontId="0" fillId="0" borderId="0" xfId="0" applyAlignment="1">
      <alignment horizontal="center"/>
    </xf>
    <xf numFmtId="165" fontId="0" fillId="0" borderId="0" xfId="0" applyNumberFormat="1" applyAlignment="1">
      <alignment horizontal="center" vertical="center"/>
    </xf>
    <xf numFmtId="0" fontId="7" fillId="0" borderId="0" xfId="0" applyFont="1" applyFill="1" applyAlignment="1">
      <alignment horizontal="center"/>
    </xf>
    <xf numFmtId="0" fontId="0" fillId="0" borderId="0" xfId="0" applyAlignment="1">
      <alignment horizontal="right"/>
    </xf>
    <xf numFmtId="0" fontId="7" fillId="0" borderId="0" xfId="0" applyFont="1" applyFill="1" applyAlignment="1">
      <alignment horizontal="right"/>
    </xf>
    <xf numFmtId="0" fontId="0" fillId="0" borderId="0" xfId="0" applyAlignment="1">
      <alignment horizontal="center" vertical="center" wrapText="1"/>
    </xf>
    <xf numFmtId="0" fontId="9" fillId="0" borderId="0" xfId="0" applyFont="1" applyAlignment="1">
      <alignment horizontal="right" vertical="center" indent="15"/>
    </xf>
    <xf numFmtId="165" fontId="0" fillId="0" borderId="0" xfId="0" applyNumberFormat="1" applyAlignment="1">
      <alignment vertical="top"/>
    </xf>
    <xf numFmtId="0" fontId="3" fillId="3" borderId="1" xfId="0" applyFont="1" applyFill="1" applyBorder="1" applyAlignment="1">
      <alignment vertical="top" wrapText="1"/>
    </xf>
    <xf numFmtId="0" fontId="7" fillId="4" borderId="0" xfId="0" applyFont="1" applyFill="1"/>
    <xf numFmtId="0" fontId="1" fillId="3" borderId="1" xfId="0" applyFont="1" applyFill="1" applyBorder="1" applyAlignment="1">
      <alignment horizontal="center" vertical="top" wrapText="1"/>
    </xf>
    <xf numFmtId="0" fontId="3" fillId="3" borderId="1" xfId="0" applyFont="1" applyFill="1" applyBorder="1" applyAlignment="1">
      <alignment vertical="top"/>
    </xf>
    <xf numFmtId="0" fontId="3" fillId="3" borderId="1" xfId="0" applyFont="1" applyFill="1" applyBorder="1" applyAlignment="1">
      <alignment horizontal="right" vertical="top"/>
    </xf>
    <xf numFmtId="0" fontId="3" fillId="3" borderId="1" xfId="0" applyFont="1" applyFill="1" applyBorder="1" applyAlignment="1">
      <alignment horizontal="center" vertical="top"/>
    </xf>
    <xf numFmtId="165" fontId="3" fillId="3" borderId="1" xfId="0" applyNumberFormat="1" applyFont="1" applyFill="1" applyBorder="1" applyAlignment="1">
      <alignment horizontal="right" vertical="top"/>
    </xf>
    <xf numFmtId="0" fontId="3" fillId="3" borderId="1" xfId="0" applyFont="1" applyFill="1" applyBorder="1" applyAlignment="1">
      <alignment horizontal="center" vertical="top" wrapText="1"/>
    </xf>
    <xf numFmtId="49" fontId="3" fillId="3" borderId="1" xfId="0" applyNumberFormat="1" applyFont="1" applyFill="1" applyBorder="1" applyAlignment="1">
      <alignment horizontal="center" vertical="top" wrapText="1"/>
    </xf>
    <xf numFmtId="17" fontId="3" fillId="3" borderId="1" xfId="0" applyNumberFormat="1" applyFont="1" applyFill="1" applyBorder="1" applyAlignment="1">
      <alignment horizontal="center" vertical="top"/>
    </xf>
    <xf numFmtId="165" fontId="3" fillId="3" borderId="1" xfId="0" applyNumberFormat="1" applyFont="1" applyFill="1" applyBorder="1" applyAlignment="1">
      <alignment horizontal="center" vertical="top"/>
    </xf>
    <xf numFmtId="0" fontId="1" fillId="3" borderId="1" xfId="0" applyFont="1" applyFill="1" applyBorder="1" applyAlignment="1">
      <alignment vertical="top" wrapText="1"/>
    </xf>
    <xf numFmtId="0" fontId="1" fillId="3" borderId="1" xfId="0" applyFont="1" applyFill="1" applyBorder="1" applyAlignment="1">
      <alignment vertical="top"/>
    </xf>
    <xf numFmtId="0" fontId="8" fillId="3" borderId="1" xfId="0" applyFont="1" applyFill="1" applyBorder="1" applyAlignment="1">
      <alignment vertical="top" wrapText="1"/>
    </xf>
    <xf numFmtId="44" fontId="3" fillId="3" borderId="1" xfId="0" applyNumberFormat="1" applyFont="1" applyFill="1" applyBorder="1" applyAlignment="1">
      <alignment horizontal="right" vertical="top"/>
    </xf>
    <xf numFmtId="0" fontId="0" fillId="0" borderId="0" xfId="0" applyAlignment="1">
      <alignment horizontal="center" vertical="top"/>
    </xf>
    <xf numFmtId="0" fontId="1" fillId="2" borderId="0" xfId="0" applyFont="1" applyFill="1" applyAlignment="1">
      <alignment horizontal="center" vertical="top" wrapText="1"/>
    </xf>
    <xf numFmtId="14" fontId="3" fillId="3" borderId="1" xfId="0" applyNumberFormat="1" applyFont="1" applyFill="1" applyBorder="1" applyAlignment="1">
      <alignment horizontal="center" vertical="top"/>
    </xf>
    <xf numFmtId="49" fontId="3" fillId="3" borderId="1" xfId="0" applyNumberFormat="1" applyFont="1" applyFill="1" applyBorder="1" applyAlignment="1">
      <alignment horizontal="center" vertical="top"/>
    </xf>
    <xf numFmtId="0" fontId="7" fillId="0" borderId="0" xfId="0" applyFont="1" applyFill="1" applyAlignment="1">
      <alignment horizontal="center" vertical="top"/>
    </xf>
    <xf numFmtId="0" fontId="0" fillId="0" borderId="0" xfId="0" applyAlignment="1">
      <alignment horizontal="right" vertical="top"/>
    </xf>
    <xf numFmtId="0" fontId="1" fillId="0" borderId="0" xfId="0" applyFont="1" applyAlignment="1">
      <alignment horizontal="right" vertical="top"/>
    </xf>
    <xf numFmtId="7" fontId="3" fillId="3" borderId="1" xfId="0" applyNumberFormat="1" applyFont="1" applyFill="1" applyBorder="1" applyAlignment="1">
      <alignment horizontal="right" vertical="top"/>
    </xf>
    <xf numFmtId="8" fontId="3" fillId="3" borderId="1" xfId="0" applyNumberFormat="1" applyFont="1" applyFill="1" applyBorder="1" applyAlignment="1">
      <alignment horizontal="right" vertical="top"/>
    </xf>
    <xf numFmtId="167" fontId="1" fillId="3" borderId="1" xfId="0" applyNumberFormat="1" applyFont="1" applyFill="1" applyBorder="1" applyAlignment="1">
      <alignment horizontal="right" vertical="top"/>
    </xf>
    <xf numFmtId="44" fontId="1" fillId="3" borderId="1" xfId="0" applyNumberFormat="1" applyFont="1" applyFill="1" applyBorder="1" applyAlignment="1">
      <alignment horizontal="right" vertical="top"/>
    </xf>
    <xf numFmtId="0" fontId="7" fillId="0" borderId="0" xfId="0" applyFont="1" applyFill="1" applyAlignment="1">
      <alignment horizontal="right" vertical="top"/>
    </xf>
    <xf numFmtId="4" fontId="3" fillId="3" borderId="1" xfId="0" applyNumberFormat="1" applyFont="1" applyFill="1" applyBorder="1" applyAlignment="1">
      <alignment horizontal="center" vertical="top"/>
    </xf>
    <xf numFmtId="167" fontId="3" fillId="3" borderId="1" xfId="0" applyNumberFormat="1" applyFont="1" applyFill="1" applyBorder="1" applyAlignment="1">
      <alignment horizontal="center" vertical="top" wrapText="1"/>
    </xf>
    <xf numFmtId="165" fontId="3" fillId="3" borderId="1" xfId="0" applyNumberFormat="1" applyFont="1" applyFill="1" applyBorder="1" applyAlignment="1">
      <alignment horizontal="center" vertical="top" wrapText="1"/>
    </xf>
    <xf numFmtId="165" fontId="3" fillId="3" borderId="1" xfId="1" applyNumberFormat="1" applyFont="1" applyFill="1" applyBorder="1" applyAlignment="1">
      <alignment horizontal="center" vertical="top"/>
    </xf>
    <xf numFmtId="17" fontId="3" fillId="3" borderId="1" xfId="0" applyNumberFormat="1" applyFont="1" applyFill="1" applyBorder="1" applyAlignment="1">
      <alignment horizontal="center" vertical="top" wrapText="1"/>
    </xf>
    <xf numFmtId="167" fontId="0" fillId="0" borderId="0" xfId="0" applyNumberFormat="1" applyAlignment="1">
      <alignment horizontal="right" vertical="center"/>
    </xf>
    <xf numFmtId="0" fontId="7" fillId="3" borderId="0" xfId="0" applyFont="1" applyFill="1"/>
    <xf numFmtId="165" fontId="0" fillId="0" borderId="0" xfId="0" applyNumberFormat="1"/>
    <xf numFmtId="166" fontId="0" fillId="0" borderId="0" xfId="0" applyNumberFormat="1" applyAlignment="1">
      <alignment horizontal="center" vertical="center"/>
    </xf>
    <xf numFmtId="0" fontId="7" fillId="5" borderId="0" xfId="0" applyFont="1" applyFill="1"/>
    <xf numFmtId="0" fontId="1" fillId="0" borderId="0" xfId="0" applyFont="1" applyAlignment="1">
      <alignment horizontal="center" vertical="center"/>
    </xf>
    <xf numFmtId="0" fontId="1" fillId="6" borderId="1" xfId="0" applyFont="1" applyFill="1" applyBorder="1" applyAlignment="1">
      <alignment horizontal="center" vertical="center" wrapText="1"/>
    </xf>
    <xf numFmtId="14" fontId="12" fillId="3" borderId="1" xfId="0" applyNumberFormat="1" applyFont="1" applyFill="1" applyBorder="1" applyAlignment="1">
      <alignment horizontal="center" vertical="center" wrapText="1"/>
    </xf>
    <xf numFmtId="14" fontId="12" fillId="3" borderId="1" xfId="0" applyNumberFormat="1" applyFont="1" applyFill="1" applyBorder="1" applyAlignment="1">
      <alignment horizontal="center" vertical="center"/>
    </xf>
    <xf numFmtId="0" fontId="12" fillId="3" borderId="1" xfId="0" applyFont="1" applyFill="1" applyBorder="1" applyAlignment="1">
      <alignment horizontal="center" vertical="center" wrapText="1"/>
    </xf>
    <xf numFmtId="14" fontId="3" fillId="3" borderId="1" xfId="0" applyNumberFormat="1" applyFont="1" applyFill="1" applyBorder="1" applyAlignment="1">
      <alignment horizontal="center" vertical="center"/>
    </xf>
    <xf numFmtId="49" fontId="12" fillId="3" borderId="1" xfId="0" applyNumberFormat="1" applyFont="1" applyFill="1" applyBorder="1" applyAlignment="1">
      <alignment horizontal="center" vertical="center" wrapText="1"/>
    </xf>
    <xf numFmtId="0" fontId="0" fillId="4" borderId="0" xfId="0" applyFill="1" applyAlignment="1">
      <alignment horizontal="right" vertical="top"/>
    </xf>
    <xf numFmtId="165" fontId="3" fillId="4" borderId="1" xfId="0" applyNumberFormat="1" applyFont="1" applyFill="1" applyBorder="1" applyAlignment="1">
      <alignment horizontal="right" vertical="top"/>
    </xf>
    <xf numFmtId="165" fontId="3" fillId="4" borderId="1" xfId="0" applyNumberFormat="1" applyFont="1" applyFill="1" applyBorder="1" applyAlignment="1">
      <alignment horizontal="right" vertical="top" wrapText="1"/>
    </xf>
    <xf numFmtId="0" fontId="7" fillId="4" borderId="0" xfId="0" applyFont="1" applyFill="1" applyAlignment="1">
      <alignment horizontal="right" vertical="top"/>
    </xf>
    <xf numFmtId="0" fontId="0" fillId="4" borderId="0" xfId="0" applyFill="1" applyAlignment="1">
      <alignment horizontal="right"/>
    </xf>
    <xf numFmtId="165" fontId="3" fillId="4" borderId="1" xfId="0" applyNumberFormat="1" applyFont="1" applyFill="1" applyBorder="1" applyAlignment="1">
      <alignment horizontal="center" vertical="top"/>
    </xf>
    <xf numFmtId="167" fontId="3" fillId="4" borderId="1" xfId="0" applyNumberFormat="1" applyFont="1" applyFill="1" applyBorder="1" applyAlignment="1">
      <alignment horizontal="center" vertical="top" wrapText="1"/>
    </xf>
    <xf numFmtId="165" fontId="3" fillId="4" borderId="1" xfId="0" applyNumberFormat="1" applyFont="1" applyFill="1" applyBorder="1" applyAlignment="1">
      <alignment horizontal="center" vertical="top" wrapText="1"/>
    </xf>
    <xf numFmtId="0" fontId="7" fillId="4" borderId="0" xfId="0" applyFont="1" applyFill="1" applyAlignment="1">
      <alignment horizontal="right"/>
    </xf>
    <xf numFmtId="7" fontId="3" fillId="3" borderId="1" xfId="0" applyNumberFormat="1" applyFont="1" applyFill="1" applyBorder="1" applyAlignment="1">
      <alignment horizontal="center" vertical="top"/>
    </xf>
    <xf numFmtId="14" fontId="12" fillId="6" borderId="1" xfId="0" applyNumberFormat="1" applyFont="1" applyFill="1" applyBorder="1" applyAlignment="1">
      <alignment horizontal="center" vertical="center"/>
    </xf>
    <xf numFmtId="0" fontId="7" fillId="6" borderId="0" xfId="0" applyFont="1" applyFill="1"/>
    <xf numFmtId="0" fontId="0" fillId="0" borderId="0" xfId="0" applyFont="1" applyAlignment="1">
      <alignment vertical="center"/>
    </xf>
    <xf numFmtId="0" fontId="0" fillId="0" borderId="0" xfId="0" applyFont="1" applyAlignment="1">
      <alignment horizontal="left" vertical="center"/>
    </xf>
    <xf numFmtId="0" fontId="0" fillId="0" borderId="1" xfId="0" applyFont="1" applyFill="1" applyBorder="1" applyAlignment="1">
      <alignment vertical="center"/>
    </xf>
    <xf numFmtId="0" fontId="0" fillId="3" borderId="1" xfId="0" applyFont="1" applyFill="1" applyBorder="1" applyAlignment="1">
      <alignment vertical="center"/>
    </xf>
    <xf numFmtId="0" fontId="9" fillId="2" borderId="1" xfId="0" applyFont="1" applyFill="1" applyBorder="1" applyAlignment="1">
      <alignment horizontal="center" vertical="center" wrapText="1"/>
    </xf>
    <xf numFmtId="0" fontId="0" fillId="5" borderId="1" xfId="0" applyFont="1" applyFill="1" applyBorder="1" applyAlignment="1">
      <alignment vertical="center"/>
    </xf>
    <xf numFmtId="0" fontId="0" fillId="4" borderId="1" xfId="0" applyFont="1" applyFill="1" applyBorder="1" applyAlignment="1">
      <alignment vertical="center"/>
    </xf>
    <xf numFmtId="0" fontId="0" fillId="6" borderId="1" xfId="0" applyFont="1" applyFill="1" applyBorder="1" applyAlignment="1">
      <alignment vertical="center"/>
    </xf>
    <xf numFmtId="49" fontId="1" fillId="3" borderId="1" xfId="0" applyNumberFormat="1" applyFont="1" applyFill="1" applyBorder="1" applyAlignment="1">
      <alignment horizontal="center" vertical="top" wrapText="1"/>
    </xf>
    <xf numFmtId="49" fontId="1" fillId="3" borderId="1" xfId="0" applyNumberFormat="1" applyFont="1" applyFill="1" applyBorder="1" applyAlignment="1">
      <alignment horizontal="center" vertical="top"/>
    </xf>
    <xf numFmtId="0" fontId="0" fillId="4" borderId="0" xfId="0" applyFill="1"/>
    <xf numFmtId="166" fontId="6" fillId="4" borderId="1" xfId="0" applyNumberFormat="1" applyFont="1" applyFill="1" applyBorder="1" applyAlignment="1">
      <alignment horizontal="center" vertical="top"/>
    </xf>
    <xf numFmtId="166" fontId="6" fillId="4" borderId="1" xfId="0" applyNumberFormat="1" applyFont="1" applyFill="1" applyBorder="1" applyAlignment="1">
      <alignment horizontal="right" vertical="top"/>
    </xf>
    <xf numFmtId="166" fontId="6" fillId="4" borderId="1" xfId="0" applyNumberFormat="1" applyFont="1" applyFill="1" applyBorder="1" applyAlignment="1">
      <alignment horizontal="right" vertical="top" wrapText="1"/>
    </xf>
    <xf numFmtId="166" fontId="6" fillId="4" borderId="1" xfId="0" applyNumberFormat="1" applyFont="1" applyFill="1" applyBorder="1" applyAlignment="1">
      <alignment horizontal="right" vertical="center"/>
    </xf>
    <xf numFmtId="0" fontId="3" fillId="4" borderId="1" xfId="0" applyFont="1" applyFill="1" applyBorder="1" applyAlignment="1">
      <alignment horizontal="center" vertical="top" wrapText="1"/>
    </xf>
    <xf numFmtId="166" fontId="6" fillId="4" borderId="1" xfId="0" applyNumberFormat="1" applyFont="1" applyFill="1" applyBorder="1" applyAlignment="1">
      <alignment horizontal="center" vertical="center"/>
    </xf>
    <xf numFmtId="0" fontId="0" fillId="4" borderId="0" xfId="0" applyFill="1" applyAlignment="1">
      <alignment horizontal="center"/>
    </xf>
    <xf numFmtId="166" fontId="1" fillId="4" borderId="1" xfId="0" applyNumberFormat="1" applyFont="1" applyFill="1" applyBorder="1" applyAlignment="1">
      <alignment horizontal="center" vertical="top" wrapText="1"/>
    </xf>
    <xf numFmtId="166" fontId="11" fillId="4" borderId="1" xfId="0" applyNumberFormat="1" applyFont="1" applyFill="1" applyBorder="1" applyAlignment="1">
      <alignment horizontal="center" vertical="top" wrapText="1"/>
    </xf>
    <xf numFmtId="0" fontId="7" fillId="4" borderId="0" xfId="0" applyFont="1" applyFill="1" applyAlignment="1">
      <alignment horizontal="center"/>
    </xf>
    <xf numFmtId="0" fontId="1" fillId="3" borderId="0" xfId="0" applyFont="1" applyFill="1" applyAlignment="1">
      <alignment horizontal="left" vertical="top"/>
    </xf>
    <xf numFmtId="0" fontId="1" fillId="3" borderId="0" xfId="0" applyFont="1" applyFill="1" applyAlignment="1">
      <alignment horizontal="center" vertical="top"/>
    </xf>
    <xf numFmtId="0" fontId="1" fillId="3" borderId="0" xfId="0" applyFont="1" applyFill="1" applyAlignment="1">
      <alignment horizontal="right" vertical="top"/>
    </xf>
    <xf numFmtId="0" fontId="0" fillId="3" borderId="0" xfId="0" applyFill="1"/>
    <xf numFmtId="165" fontId="1" fillId="3" borderId="0" xfId="0" applyNumberFormat="1" applyFont="1" applyFill="1" applyAlignment="1">
      <alignment horizontal="left" vertical="top"/>
    </xf>
    <xf numFmtId="0" fontId="0" fillId="3" borderId="0" xfId="0" applyFill="1" applyAlignment="1">
      <alignment horizontal="right" vertical="center"/>
    </xf>
    <xf numFmtId="0" fontId="0" fillId="3" borderId="0" xfId="0" applyFill="1" applyAlignment="1">
      <alignment horizontal="left" vertical="center"/>
    </xf>
    <xf numFmtId="165" fontId="0" fillId="3" borderId="0" xfId="0" applyNumberFormat="1" applyFill="1" applyAlignment="1">
      <alignment horizontal="center" vertical="center"/>
    </xf>
    <xf numFmtId="0" fontId="0" fillId="3" borderId="0" xfId="0" applyFill="1" applyAlignment="1">
      <alignment horizontal="center" vertical="center"/>
    </xf>
    <xf numFmtId="0" fontId="5" fillId="3" borderId="0" xfId="0" applyFont="1" applyFill="1" applyAlignment="1">
      <alignment horizontal="center" vertical="center" wrapText="1"/>
    </xf>
    <xf numFmtId="0" fontId="5" fillId="3" borderId="0" xfId="0" applyFont="1" applyFill="1" applyAlignment="1">
      <alignment horizontal="right" vertical="center" wrapText="1"/>
    </xf>
    <xf numFmtId="0" fontId="1" fillId="3" borderId="0" xfId="0" applyFont="1" applyFill="1" applyAlignment="1">
      <alignment horizontal="center" vertical="center"/>
    </xf>
    <xf numFmtId="0" fontId="0" fillId="3" borderId="0" xfId="0" applyFont="1" applyFill="1" applyAlignment="1">
      <alignment horizontal="left" vertical="center"/>
    </xf>
    <xf numFmtId="166" fontId="10" fillId="4" borderId="1" xfId="0" applyNumberFormat="1" applyFont="1" applyFill="1" applyBorder="1" applyAlignment="1">
      <alignment horizontal="center" vertical="top"/>
    </xf>
    <xf numFmtId="7" fontId="1" fillId="3" borderId="1" xfId="0" applyNumberFormat="1" applyFont="1" applyFill="1" applyBorder="1" applyAlignment="1">
      <alignment horizontal="center" vertical="top"/>
    </xf>
    <xf numFmtId="0" fontId="1" fillId="3" borderId="1" xfId="0" applyFont="1" applyFill="1" applyBorder="1" applyAlignment="1">
      <alignment horizontal="right" vertical="top"/>
    </xf>
    <xf numFmtId="165" fontId="1" fillId="4" borderId="1" xfId="0" applyNumberFormat="1" applyFont="1" applyFill="1" applyBorder="1" applyAlignment="1">
      <alignment horizontal="center" vertical="top" wrapText="1"/>
    </xf>
    <xf numFmtId="14" fontId="1" fillId="3" borderId="1" xfId="0" applyNumberFormat="1" applyFont="1" applyFill="1" applyBorder="1" applyAlignment="1">
      <alignment horizontal="center" vertical="center" wrapText="1"/>
    </xf>
    <xf numFmtId="0" fontId="0" fillId="0" borderId="0" xfId="0" applyFont="1" applyFill="1"/>
    <xf numFmtId="14" fontId="1" fillId="3" borderId="1" xfId="0" applyNumberFormat="1" applyFont="1" applyFill="1" applyBorder="1" applyAlignment="1">
      <alignment horizontal="center" vertical="center"/>
    </xf>
    <xf numFmtId="167" fontId="1" fillId="4" borderId="1" xfId="0" applyNumberFormat="1" applyFont="1" applyFill="1" applyBorder="1" applyAlignment="1">
      <alignment horizontal="center" vertical="top" wrapText="1"/>
    </xf>
    <xf numFmtId="165" fontId="1" fillId="4" borderId="1" xfId="0" applyNumberFormat="1" applyFont="1" applyFill="1" applyBorder="1" applyAlignment="1">
      <alignment horizontal="center" vertical="top"/>
    </xf>
    <xf numFmtId="0" fontId="1" fillId="7" borderId="0" xfId="0" applyFont="1" applyFill="1" applyAlignment="1">
      <alignment horizontal="center" vertical="center" wrapText="1"/>
    </xf>
    <xf numFmtId="0" fontId="3" fillId="4" borderId="1" xfId="0" applyNumberFormat="1" applyFont="1" applyFill="1" applyBorder="1" applyAlignment="1">
      <alignment horizontal="right" vertical="top"/>
    </xf>
    <xf numFmtId="7" fontId="1" fillId="3" borderId="1" xfId="0" applyNumberFormat="1" applyFont="1" applyFill="1" applyBorder="1" applyAlignment="1">
      <alignment horizontal="right" vertical="top"/>
    </xf>
    <xf numFmtId="0" fontId="3" fillId="3" borderId="2" xfId="0" applyFont="1" applyFill="1" applyBorder="1" applyAlignment="1">
      <alignment vertical="top" wrapText="1"/>
    </xf>
    <xf numFmtId="165" fontId="3" fillId="3" borderId="1" xfId="0" applyNumberFormat="1" applyFont="1" applyFill="1" applyBorder="1" applyAlignment="1">
      <alignment horizontal="right" vertical="top" wrapText="1"/>
    </xf>
    <xf numFmtId="165" fontId="1" fillId="3" borderId="1" xfId="0" applyNumberFormat="1" applyFont="1" applyFill="1" applyBorder="1" applyAlignment="1">
      <alignment horizontal="right" vertical="top" wrapText="1"/>
    </xf>
    <xf numFmtId="166" fontId="14" fillId="4" borderId="1" xfId="0" applyNumberFormat="1" applyFont="1" applyFill="1" applyBorder="1" applyAlignment="1">
      <alignment horizontal="center" vertical="top" wrapText="1"/>
    </xf>
    <xf numFmtId="7" fontId="0" fillId="0" borderId="0" xfId="0" applyNumberFormat="1"/>
    <xf numFmtId="14" fontId="12" fillId="6" borderId="1" xfId="0" applyNumberFormat="1" applyFont="1" applyFill="1" applyBorder="1" applyAlignment="1">
      <alignment horizontal="center" vertical="center" wrapText="1"/>
    </xf>
    <xf numFmtId="14" fontId="12" fillId="5" borderId="1" xfId="0" applyNumberFormat="1" applyFont="1" applyFill="1" applyBorder="1" applyAlignment="1">
      <alignment horizontal="center" vertical="center"/>
    </xf>
    <xf numFmtId="167" fontId="3" fillId="3" borderId="1" xfId="0" applyNumberFormat="1" applyFont="1" applyFill="1" applyBorder="1" applyAlignment="1">
      <alignment horizontal="center" vertical="top"/>
    </xf>
    <xf numFmtId="0" fontId="16" fillId="3" borderId="1" xfId="0" applyFont="1" applyFill="1" applyBorder="1" applyAlignment="1">
      <alignment vertical="top" wrapText="1"/>
    </xf>
    <xf numFmtId="0" fontId="1" fillId="3" borderId="2" xfId="0" applyFont="1" applyFill="1" applyBorder="1" applyAlignment="1">
      <alignment vertical="top" wrapText="1"/>
    </xf>
    <xf numFmtId="7" fontId="16" fillId="3" borderId="1" xfId="0" applyNumberFormat="1" applyFont="1" applyFill="1" applyBorder="1" applyAlignment="1">
      <alignment horizontal="right" vertical="top"/>
    </xf>
    <xf numFmtId="0" fontId="0" fillId="3" borderId="0" xfId="0" applyFont="1" applyFill="1"/>
    <xf numFmtId="0" fontId="17" fillId="3" borderId="2" xfId="0" applyFont="1" applyFill="1" applyBorder="1" applyAlignment="1">
      <alignment vertical="top" wrapText="1"/>
    </xf>
    <xf numFmtId="0" fontId="16" fillId="3" borderId="1" xfId="0" applyFont="1" applyFill="1" applyBorder="1" applyAlignment="1">
      <alignment horizontal="right" vertical="top" wrapText="1"/>
    </xf>
    <xf numFmtId="0" fontId="16" fillId="3" borderId="1" xfId="0" applyFont="1" applyFill="1" applyBorder="1" applyAlignment="1">
      <alignment horizontal="center" vertical="top" wrapText="1"/>
    </xf>
    <xf numFmtId="166" fontId="16" fillId="4" borderId="1" xfId="0" applyNumberFormat="1" applyFont="1" applyFill="1" applyBorder="1" applyAlignment="1">
      <alignment horizontal="center" vertical="top" wrapText="1"/>
    </xf>
    <xf numFmtId="7" fontId="14" fillId="3" borderId="1" xfId="0" applyNumberFormat="1" applyFont="1" applyFill="1" applyBorder="1" applyAlignment="1">
      <alignment horizontal="right" vertical="top"/>
    </xf>
    <xf numFmtId="49" fontId="16" fillId="3" borderId="1" xfId="0" applyNumberFormat="1" applyFont="1" applyFill="1" applyBorder="1" applyAlignment="1">
      <alignment horizontal="center" vertical="top"/>
    </xf>
    <xf numFmtId="0" fontId="0" fillId="5" borderId="0" xfId="0" applyFont="1" applyFill="1"/>
    <xf numFmtId="0" fontId="16" fillId="3" borderId="1" xfId="0" applyFont="1" applyFill="1" applyBorder="1" applyAlignment="1">
      <alignment horizontal="center" vertical="top"/>
    </xf>
    <xf numFmtId="0" fontId="16" fillId="3" borderId="1" xfId="0" applyFont="1" applyFill="1" applyBorder="1" applyAlignment="1">
      <alignment vertical="top"/>
    </xf>
    <xf numFmtId="165" fontId="1" fillId="3" borderId="1" xfId="0" applyNumberFormat="1" applyFont="1" applyFill="1" applyBorder="1" applyAlignment="1">
      <alignment horizontal="right" vertical="top"/>
    </xf>
    <xf numFmtId="168" fontId="19" fillId="0" borderId="0" xfId="0" applyNumberFormat="1" applyFont="1" applyFill="1" applyAlignment="1">
      <alignment horizontal="center" vertical="center"/>
    </xf>
    <xf numFmtId="0" fontId="8" fillId="0" borderId="0" xfId="0" applyFont="1" applyFill="1" applyAlignment="1">
      <alignment horizontal="right" vertical="top"/>
    </xf>
    <xf numFmtId="0" fontId="20" fillId="0" borderId="0" xfId="0" applyFont="1" applyAlignment="1">
      <alignment horizontal="right" vertical="top"/>
    </xf>
    <xf numFmtId="167" fontId="3" fillId="3" borderId="1" xfId="0" applyNumberFormat="1" applyFont="1" applyFill="1" applyBorder="1" applyAlignment="1">
      <alignment horizontal="right" vertical="top"/>
    </xf>
    <xf numFmtId="49" fontId="16" fillId="3" borderId="1" xfId="0" applyNumberFormat="1" applyFont="1" applyFill="1" applyBorder="1" applyAlignment="1">
      <alignment horizontal="center" vertical="top" wrapText="1"/>
    </xf>
    <xf numFmtId="0" fontId="7" fillId="0" borderId="1" xfId="0" applyFont="1" applyFill="1" applyBorder="1" applyAlignment="1">
      <alignment vertical="center"/>
    </xf>
    <xf numFmtId="0" fontId="1" fillId="3" borderId="1" xfId="0" applyFont="1" applyFill="1" applyBorder="1" applyAlignment="1">
      <alignment horizontal="right" vertical="top" wrapText="1"/>
    </xf>
    <xf numFmtId="14" fontId="1" fillId="3" borderId="1" xfId="0" applyNumberFormat="1" applyFont="1" applyFill="1" applyBorder="1" applyAlignment="1">
      <alignment horizontal="center" vertical="top"/>
    </xf>
    <xf numFmtId="14" fontId="12" fillId="8" borderId="1" xfId="0" applyNumberFormat="1" applyFont="1" applyFill="1" applyBorder="1" applyAlignment="1">
      <alignment horizontal="center" vertical="center"/>
    </xf>
    <xf numFmtId="0" fontId="0" fillId="8" borderId="1" xfId="0" applyFont="1" applyFill="1" applyBorder="1" applyAlignment="1">
      <alignment vertical="center"/>
    </xf>
    <xf numFmtId="0" fontId="7" fillId="8" borderId="0" xfId="0" applyFont="1" applyFill="1"/>
    <xf numFmtId="166" fontId="6" fillId="3" borderId="1" xfId="0" applyNumberFormat="1" applyFont="1" applyFill="1" applyBorder="1" applyAlignment="1">
      <alignment horizontal="center" vertical="top"/>
    </xf>
    <xf numFmtId="166" fontId="6" fillId="3" borderId="1" xfId="0" applyNumberFormat="1" applyFont="1" applyFill="1" applyBorder="1" applyAlignment="1">
      <alignment horizontal="right" vertical="top"/>
    </xf>
    <xf numFmtId="165" fontId="15" fillId="3" borderId="1" xfId="0" applyNumberFormat="1" applyFont="1" applyFill="1" applyBorder="1" applyAlignment="1">
      <alignment horizontal="right" vertical="top"/>
    </xf>
    <xf numFmtId="17" fontId="16" fillId="3" borderId="1" xfId="0" applyNumberFormat="1" applyFont="1" applyFill="1" applyBorder="1" applyAlignment="1">
      <alignment vertical="top" wrapText="1"/>
    </xf>
    <xf numFmtId="165" fontId="17" fillId="3" borderId="1" xfId="0" applyNumberFormat="1" applyFont="1" applyFill="1" applyBorder="1" applyAlignment="1">
      <alignment horizontal="right" vertical="top"/>
    </xf>
    <xf numFmtId="166" fontId="10" fillId="3" borderId="1" xfId="0" applyNumberFormat="1" applyFont="1" applyFill="1" applyBorder="1" applyAlignment="1">
      <alignment horizontal="right" vertical="top"/>
    </xf>
    <xf numFmtId="166" fontId="10" fillId="3" borderId="1" xfId="0" applyNumberFormat="1" applyFont="1" applyFill="1" applyBorder="1" applyAlignment="1">
      <alignment horizontal="center" vertical="top"/>
    </xf>
    <xf numFmtId="166" fontId="10" fillId="3" borderId="1" xfId="0" applyNumberFormat="1" applyFont="1" applyFill="1" applyBorder="1" applyAlignment="1">
      <alignment vertical="top"/>
    </xf>
    <xf numFmtId="165" fontId="18" fillId="3" borderId="1" xfId="0" applyNumberFormat="1" applyFont="1" applyFill="1" applyBorder="1" applyAlignment="1">
      <alignment horizontal="right" vertical="top"/>
    </xf>
    <xf numFmtId="0" fontId="20" fillId="3" borderId="0" xfId="0" applyFont="1" applyFill="1"/>
    <xf numFmtId="0" fontId="7" fillId="3" borderId="0" xfId="0" applyFont="1" applyFill="1" applyAlignment="1">
      <alignment vertical="top"/>
    </xf>
    <xf numFmtId="0" fontId="7" fillId="3" borderId="0" xfId="0" applyFont="1" applyFill="1" applyAlignment="1">
      <alignment horizontal="center" vertical="top"/>
    </xf>
    <xf numFmtId="0" fontId="7" fillId="3" borderId="0" xfId="0" applyFont="1" applyFill="1" applyAlignment="1">
      <alignment horizontal="right" vertical="top"/>
    </xf>
    <xf numFmtId="0" fontId="8" fillId="3" borderId="0" xfId="0" applyFont="1" applyFill="1" applyAlignment="1">
      <alignment horizontal="right" vertical="top"/>
    </xf>
    <xf numFmtId="14" fontId="3" fillId="3" borderId="1" xfId="0" applyNumberFormat="1" applyFont="1" applyFill="1" applyBorder="1" applyAlignment="1">
      <alignment horizontal="center" vertical="center" wrapText="1"/>
    </xf>
    <xf numFmtId="4" fontId="3" fillId="3" borderId="0" xfId="0" applyNumberFormat="1" applyFont="1" applyFill="1" applyAlignment="1">
      <alignment vertical="top"/>
    </xf>
    <xf numFmtId="0" fontId="5" fillId="0" borderId="0" xfId="0" applyFont="1" applyAlignment="1">
      <alignment horizontal="center" vertical="center" wrapText="1"/>
    </xf>
  </cellXfs>
  <cellStyles count="5">
    <cellStyle name="Dziesiętny 2" xfId="3"/>
    <cellStyle name="Normalny" xfId="0" builtinId="0"/>
    <cellStyle name="Walutowy" xfId="1" builtinId="4"/>
    <cellStyle name="Walutowy 2" xfId="2"/>
    <cellStyle name="Walutowy 2 2" xfId="4"/>
  </cellStyles>
  <dxfs count="29">
    <dxf>
      <font>
        <strike val="0"/>
        <outline val="0"/>
        <shadow val="0"/>
        <u val="none"/>
        <vertAlign val="baseline"/>
        <sz val="12"/>
        <color theme="1"/>
        <name val="Arial"/>
        <scheme val="none"/>
      </font>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righ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righ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fill>
        <patternFill>
          <fgColor indexed="64"/>
          <bgColor rgb="FFFFFF00"/>
        </patternFill>
      </fill>
      <alignment horizontal="center"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2"/>
        <color theme="1"/>
        <name val="Arial"/>
        <scheme val="none"/>
      </font>
      <alignment horizontal="righ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ill>
        <patternFill>
          <fgColor indexed="64"/>
          <bgColor rgb="FFFFFF00"/>
        </patternFill>
      </fill>
    </dxf>
    <dxf>
      <numFmt numFmtId="165" formatCode="_-* #,##0.00\ [$zł-415]_-;\-* #,##0.00\ [$zł-415]_-;_-* &quot;-&quot;??\ [$zł-415]_-;_-@_-"/>
      <fill>
        <patternFill>
          <fgColor indexed="64"/>
          <bgColor rgb="FFFFFF00"/>
        </patternFill>
      </fill>
    </dxf>
    <dxf>
      <font>
        <strike val="0"/>
        <outline val="0"/>
        <shadow val="0"/>
        <u val="none"/>
        <vertAlign val="baseline"/>
        <sz val="12"/>
        <color theme="1"/>
        <name val="Arial"/>
        <scheme val="none"/>
      </font>
      <alignment horizontal="righ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fill>
        <patternFill>
          <fgColor indexed="64"/>
          <bgColor theme="0"/>
        </patternFill>
      </fill>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fill>
        <patternFill>
          <fgColor indexed="64"/>
          <bgColor theme="0"/>
        </patternFill>
      </fill>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fill>
        <patternFill>
          <fgColor indexed="64"/>
          <bgColor theme="0"/>
        </patternFill>
      </fill>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fill>
        <patternFill>
          <fgColor indexed="64"/>
          <bgColor theme="0"/>
        </patternFill>
      </fill>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scheme val="none"/>
      </font>
      <fill>
        <patternFill>
          <fgColor indexed="64"/>
          <bgColor theme="0"/>
        </patternFill>
      </fill>
      <alignment horizontal="righ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scheme val="none"/>
      </font>
      <numFmt numFmtId="165" formatCode="_-* #,##0.00\ [$zł-415]_-;\-* #,##0.00\ [$zł-415]_-;_-* &quot;-&quot;??\ [$zł-415]_-;_-@_-"/>
      <fill>
        <patternFill patternType="none">
          <fgColor indexed="64"/>
          <bgColor theme="0"/>
        </patternFill>
      </fill>
      <alignment horizontal="right" vertical="top"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auto="1"/>
        <name val="Arial"/>
        <scheme val="none"/>
      </font>
      <numFmt numFmtId="165" formatCode="_-* #,##0.00\ [$zł-415]_-;\-* #,##0.00\ [$zł-415]_-;_-* &quot;-&quot;??\ [$zł-415]_-;_-@_-"/>
      <fill>
        <patternFill patternType="solid">
          <fgColor indexed="64"/>
          <bgColor theme="0"/>
        </patternFill>
      </fill>
      <alignment horizontal="right" vertical="top" textRotation="0" wrapText="0"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2"/>
        <color theme="1"/>
        <name val="Arial"/>
        <scheme val="none"/>
      </font>
      <fill>
        <patternFill>
          <fgColor indexed="64"/>
          <bgColor theme="0"/>
        </patternFill>
      </fill>
      <alignment horizontal="righ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fill>
        <patternFill>
          <fgColor indexed="64"/>
          <bgColor theme="0"/>
        </patternFill>
      </fill>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fill>
        <patternFill>
          <fgColor indexed="64"/>
          <bgColor theme="0"/>
        </patternFill>
      </fill>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fill>
        <patternFill>
          <fgColor indexed="64"/>
          <bgColor theme="0"/>
        </patternFill>
      </fill>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fill>
        <patternFill>
          <fgColor indexed="64"/>
          <bgColor theme="0"/>
        </patternFill>
      </fill>
      <alignment vertical="top" textRotation="0" indent="0" justifyLastLine="0" shrinkToFit="0" readingOrder="0"/>
      <border diagonalUp="0" diagonalDown="0" outline="0">
        <left style="thin">
          <color auto="1"/>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scheme val="none"/>
      </font>
      <fill>
        <patternFill patternType="solid">
          <fgColor indexed="64"/>
          <bgColor theme="0"/>
        </patternFill>
      </fill>
      <alignment horizontal="general" vertical="top" textRotation="0" wrapText="1" indent="0" justifyLastLine="0" shrinkToFit="0" readingOrder="0"/>
      <border diagonalUp="0" diagonalDown="0" outline="0">
        <left style="thin">
          <color auto="1"/>
        </left>
        <right style="thin">
          <color auto="1"/>
        </right>
        <top style="thin">
          <color auto="1"/>
        </top>
        <bottom/>
      </border>
    </dxf>
    <dxf>
      <font>
        <strike val="0"/>
        <outline val="0"/>
        <shadow val="0"/>
        <u val="none"/>
        <vertAlign val="baseline"/>
        <sz val="12"/>
        <color theme="1"/>
        <name val="Arial"/>
        <scheme val="none"/>
      </font>
      <fill>
        <patternFill>
          <fgColor indexed="64"/>
          <bgColor theme="0"/>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fill>
        <patternFill>
          <fgColor indexed="64"/>
          <bgColor theme="0"/>
        </patternFill>
      </fill>
      <alignment vertical="top" textRotation="0" indent="0" justifyLastLine="0" shrinkToFit="0" readingOrder="0"/>
      <border diagonalUp="0" diagonalDown="0" outline="0">
        <left style="thin">
          <color indexed="64"/>
        </left>
        <right style="thin">
          <color auto="1"/>
        </right>
        <top style="thin">
          <color indexed="64"/>
        </top>
        <bottom style="thin">
          <color indexed="64"/>
        </bottom>
      </border>
    </dxf>
    <dxf>
      <font>
        <strike val="0"/>
        <outline val="0"/>
        <shadow val="0"/>
        <u val="none"/>
        <vertAlign val="baseline"/>
        <sz val="12"/>
        <color theme="1"/>
        <name val="Arial"/>
        <scheme val="none"/>
      </font>
    </dxf>
    <dxf>
      <font>
        <strike val="0"/>
        <outline val="0"/>
        <shadow val="0"/>
        <u val="none"/>
        <vertAlign val="baseline"/>
        <sz val="12"/>
        <color theme="1"/>
        <name val="Arial"/>
        <scheme val="none"/>
      </font>
      <fill>
        <patternFill patternType="solid">
          <fgColor indexed="64"/>
          <bgColor theme="4" tint="-0.249977111117893"/>
        </patternFill>
      </fill>
      <alignment horizontal="center" vertical="center" textRotation="0" wrapText="1" indent="0" justifyLastLine="0" shrinkToFit="0" readingOrder="0"/>
    </dxf>
  </dxfs>
  <tableStyles count="0" defaultTableStyle="TableStyleMedium2" defaultPivotStyle="PivotStyleMedium9"/>
  <colors>
    <mruColors>
      <color rgb="FFFF00FF"/>
      <color rgb="FFFFCCFF"/>
      <color rgb="FF00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178946</xdr:colOff>
      <xdr:row>1</xdr:row>
      <xdr:rowOff>146873</xdr:rowOff>
    </xdr:from>
    <xdr:to>
      <xdr:col>3</xdr:col>
      <xdr:colOff>2427580</xdr:colOff>
      <xdr:row>1</xdr:row>
      <xdr:rowOff>591599</xdr:rowOff>
    </xdr:to>
    <xdr:pic>
      <xdr:nvPicPr>
        <xdr:cNvPr id="5" name="Obraz 4"/>
        <xdr:cNvPicPr>
          <a:picLocks noChangeAspect="1"/>
        </xdr:cNvPicPr>
      </xdr:nvPicPr>
      <xdr:blipFill>
        <a:blip xmlns:r="http://schemas.openxmlformats.org/officeDocument/2006/relationships" r:embed="rId1"/>
        <a:stretch>
          <a:fillRect/>
        </a:stretch>
      </xdr:blipFill>
      <xdr:spPr>
        <a:xfrm>
          <a:off x="178946" y="608084"/>
          <a:ext cx="7632000" cy="439646"/>
        </a:xfrm>
        <a:prstGeom prst="rect">
          <a:avLst/>
        </a:prstGeom>
      </xdr:spPr>
    </xdr:pic>
    <xdr:clientData/>
  </xdr:twoCellAnchor>
</xdr:wsDr>
</file>

<file path=xl/tables/table1.xml><?xml version="1.0" encoding="utf-8"?>
<table xmlns="http://schemas.openxmlformats.org/spreadsheetml/2006/main" id="1" name="Harmonogram" displayName="Harmonogram" ref="A4:AB120" totalsRowShown="0" headerRowDxfId="28" dataDxfId="27">
  <autoFilter ref="A4:AB120"/>
  <tableColumns count="28">
    <tableColumn id="1" name="Priorytet" dataDxfId="26"/>
    <tableColumn id="12" name="Działanie" dataDxfId="25"/>
    <tableColumn id="27" name="Tytuł naboru" dataDxfId="24"/>
    <tableColumn id="2" name="Typy projektów, które mogą otrzymać dofinansowanie " dataDxfId="23"/>
    <tableColumn id="3" name="Wnioskodawcy " dataDxfId="22"/>
    <tableColumn id="4" name="Data początkowa" dataDxfId="21"/>
    <tableColumn id="5" name="Data końcowa" dataDxfId="20"/>
    <tableColumn id="6" name="Kwota dofinansowania na nabór " dataDxfId="19"/>
    <tableColumn id="25" name="Przeliczenie euro na PLN" dataDxfId="18">
      <calculatedColumnFormula>J5*$K$1</calculatedColumnFormula>
    </tableColumn>
    <tableColumn id="23" name="Kwota dofinansowania na nabór  EURO (UE)" dataDxfId="17"/>
    <tableColumn id="9" name="Budżet Państwa" dataDxfId="16"/>
    <tableColumn id="13" name="Obszar geograficzny" dataDxfId="15"/>
    <tableColumn id="14" name="Instytucja przyjmująca wnioski o dofinansowanie" dataDxfId="14"/>
    <tableColumn id="7" name="Sposób wyboru projektów " dataDxfId="13"/>
    <tableColumn id="8" name="Cel polityki, cel szczegółowy" dataDxfId="12"/>
    <tableColumn id="11" name="Informacje dodatkowe" dataDxfId="11"/>
    <tableColumn id="10" name="Kwota dofinansowania nabór II" dataDxfId="10"/>
    <tableColumn id="26" name="Przeliczenie euro na II nabór" dataDxfId="9">
      <calculatedColumnFormula>S5*$K$1</calculatedColumnFormula>
    </tableColumn>
    <tableColumn id="24" name="Kwota dofinansowania nabór II EURO (UE)" dataDxfId="8"/>
    <tableColumn id="15" name="Termin II naboru" dataDxfId="7"/>
    <tableColumn id="16" name="Kwota dofinansowania nabór III" dataDxfId="6"/>
    <tableColumn id="29" name="Przeliczenie euro na III nabór"/>
    <tableColumn id="22" name="Kwota dofinansowania nabór III EURO (UE)" dataDxfId="5"/>
    <tableColumn id="17" name="Termin III naboru" dataDxfId="4"/>
    <tableColumn id="18" name="Kwota dofinansowania nabór IV" dataDxfId="3"/>
    <tableColumn id="19" name="Termin IV naboru" dataDxfId="2"/>
    <tableColumn id="20" name="Kwota dofinansowania nabór  V/VI/VII" dataDxfId="1"/>
    <tableColumn id="21" name="Termin V/VI/VII naboru" dataDxfId="0"/>
  </tableColumns>
  <tableStyleInfo name="TableStyleLight8" showFirstColumn="0" showLastColumn="0" showRowStripes="1" showColumnStripes="0"/>
  <extLst>
    <ext xmlns:x14="http://schemas.microsoft.com/office/spreadsheetml/2009/9/main" uri="{504A1905-F514-4f6f-8877-14C23A59335A}">
      <x14:table altText="Harmonogram naborów wniosków" altTextSummary="Dokument prezentuje terminy naborów wniosków dla poszczególnych priorytetów i działań. Zawiera też między innymi informacje o wnioskodawcach i projektach, które mogą dostać dofinansowanie."/>
    </ext>
  </extLst>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D128"/>
  <sheetViews>
    <sheetView tabSelected="1" view="pageBreakPreview" zoomScale="70" zoomScaleNormal="50" zoomScaleSheetLayoutView="70" workbookViewId="0">
      <pane xSplit="1" ySplit="4" topLeftCell="B118" activePane="bottomRight" state="frozen"/>
      <selection pane="topRight" activeCell="B1" sqref="B1"/>
      <selection pane="bottomLeft" activeCell="A5" sqref="A5"/>
      <selection pane="bottomRight" activeCell="O2" sqref="O2"/>
    </sheetView>
  </sheetViews>
  <sheetFormatPr defaultRowHeight="15" x14ac:dyDescent="0.25"/>
  <cols>
    <col min="1" max="1" width="21.5703125" style="3" customWidth="1"/>
    <col min="2" max="2" width="24.85546875" style="3" customWidth="1"/>
    <col min="3" max="3" width="32" style="3" customWidth="1"/>
    <col min="4" max="4" width="38.7109375" style="3" customWidth="1"/>
    <col min="5" max="5" width="53.140625" style="3" customWidth="1"/>
    <col min="6" max="6" width="22.5703125" style="35" customWidth="1"/>
    <col min="7" max="7" width="20.5703125" style="35" customWidth="1"/>
    <col min="8" max="8" width="23" style="40" customWidth="1"/>
    <col min="9" max="9" width="23.140625" style="64" hidden="1" customWidth="1"/>
    <col min="10" max="10" width="27.42578125" style="64" hidden="1" customWidth="1"/>
    <col min="11" max="11" width="24.28515625" style="146" customWidth="1"/>
    <col min="12" max="12" width="17" style="3" customWidth="1"/>
    <col min="13" max="13" width="22.28515625" style="3" customWidth="1"/>
    <col min="14" max="14" width="18.85546875" style="3" customWidth="1"/>
    <col min="15" max="15" width="28" style="3" customWidth="1"/>
    <col min="16" max="16" width="92.85546875" style="3" customWidth="1"/>
    <col min="17" max="17" width="27" style="15" customWidth="1"/>
    <col min="18" max="18" width="27" style="68" hidden="1" customWidth="1"/>
    <col min="19" max="19" width="27" style="86" hidden="1" customWidth="1"/>
    <col min="20" max="20" width="21.85546875" style="12" customWidth="1"/>
    <col min="21" max="21" width="24" style="15" customWidth="1"/>
    <col min="22" max="22" width="27" style="68" hidden="1" customWidth="1"/>
    <col min="23" max="23" width="21.28515625" style="93" hidden="1" customWidth="1"/>
    <col min="24" max="24" width="20.140625" style="12" customWidth="1"/>
    <col min="25" max="25" width="23.85546875" style="15" customWidth="1"/>
    <col min="26" max="26" width="19.5703125" style="12" customWidth="1"/>
    <col min="27" max="27" width="23" style="15" customWidth="1"/>
    <col min="28" max="28" width="17.42578125" style="12" customWidth="1"/>
    <col min="29" max="29" width="26.140625" style="8" customWidth="1"/>
    <col min="30" max="30" width="19.28515625" style="76" customWidth="1"/>
  </cols>
  <sheetData>
    <row r="1" spans="1:30" ht="26.25" customHeight="1" x14ac:dyDescent="0.25">
      <c r="A1" s="2" t="s">
        <v>10</v>
      </c>
      <c r="I1"/>
      <c r="J1"/>
      <c r="K1" s="144">
        <v>4.3099999999999996</v>
      </c>
      <c r="L1" s="19"/>
      <c r="P1"/>
      <c r="R1"/>
      <c r="S1"/>
      <c r="V1"/>
      <c r="W1"/>
      <c r="Z1" s="171"/>
      <c r="AA1" s="171"/>
      <c r="AB1" s="171"/>
    </row>
    <row r="2" spans="1:30" s="1" customFormat="1" ht="54.6" customHeight="1" x14ac:dyDescent="0.25">
      <c r="A2" s="4"/>
      <c r="B2" s="5"/>
      <c r="C2" s="5"/>
      <c r="D2" s="5"/>
      <c r="E2" s="5"/>
      <c r="F2"/>
      <c r="G2"/>
      <c r="H2"/>
      <c r="I2"/>
      <c r="J2" s="126"/>
      <c r="K2" s="41"/>
      <c r="L2" s="5"/>
      <c r="M2" s="5"/>
      <c r="N2" s="5"/>
      <c r="O2" s="18" t="s">
        <v>530</v>
      </c>
      <c r="P2" s="54"/>
      <c r="Q2" s="52"/>
      <c r="R2"/>
      <c r="S2"/>
      <c r="T2" s="13"/>
      <c r="U2" s="7"/>
      <c r="V2"/>
      <c r="W2"/>
      <c r="X2" s="55"/>
      <c r="Y2" s="7"/>
      <c r="Z2" s="171"/>
      <c r="AA2" s="171"/>
      <c r="AB2" s="171"/>
      <c r="AC2" s="57"/>
      <c r="AD2" s="77"/>
    </row>
    <row r="3" spans="1:30" s="103" customFormat="1" ht="17.25" customHeight="1" x14ac:dyDescent="0.25">
      <c r="A3" s="97" t="s">
        <v>356</v>
      </c>
      <c r="B3" s="97"/>
      <c r="C3" s="97"/>
      <c r="D3" s="97"/>
      <c r="E3" s="97"/>
      <c r="F3" s="98"/>
      <c r="G3" s="98"/>
      <c r="H3" s="99"/>
      <c r="I3" s="100"/>
      <c r="J3" s="99"/>
      <c r="K3" s="99"/>
      <c r="L3" s="97"/>
      <c r="M3" s="97"/>
      <c r="N3" s="97"/>
      <c r="O3" s="97"/>
      <c r="P3" s="101"/>
      <c r="Q3" s="102"/>
      <c r="R3" s="100"/>
      <c r="T3" s="104"/>
      <c r="U3" s="102"/>
      <c r="V3" s="100"/>
      <c r="W3" s="105"/>
      <c r="X3" s="105"/>
      <c r="Y3" s="102"/>
      <c r="Z3" s="106"/>
      <c r="AA3" s="107"/>
      <c r="AB3" s="106"/>
      <c r="AC3" s="108"/>
      <c r="AD3" s="109"/>
    </row>
    <row r="4" spans="1:30" s="17" customFormat="1" ht="71.25" customHeight="1" x14ac:dyDescent="0.25">
      <c r="A4" s="6" t="s">
        <v>6</v>
      </c>
      <c r="B4" s="6" t="s">
        <v>7</v>
      </c>
      <c r="C4" s="6" t="s">
        <v>304</v>
      </c>
      <c r="D4" s="6" t="s">
        <v>2</v>
      </c>
      <c r="E4" s="6" t="s">
        <v>3</v>
      </c>
      <c r="F4" s="6" t="s">
        <v>4</v>
      </c>
      <c r="G4" s="6" t="s">
        <v>5</v>
      </c>
      <c r="H4" s="6" t="s">
        <v>138</v>
      </c>
      <c r="I4" s="119" t="s">
        <v>392</v>
      </c>
      <c r="J4" s="119" t="s">
        <v>139</v>
      </c>
      <c r="K4" s="36" t="s">
        <v>15</v>
      </c>
      <c r="L4" s="6" t="s">
        <v>0</v>
      </c>
      <c r="M4" s="6" t="s">
        <v>9</v>
      </c>
      <c r="N4" s="6" t="s">
        <v>8</v>
      </c>
      <c r="O4" s="6" t="s">
        <v>51</v>
      </c>
      <c r="P4" s="6" t="s">
        <v>1</v>
      </c>
      <c r="Q4" s="6" t="s">
        <v>114</v>
      </c>
      <c r="R4" s="119" t="s">
        <v>395</v>
      </c>
      <c r="S4" s="119" t="s">
        <v>122</v>
      </c>
      <c r="T4" s="6" t="s">
        <v>511</v>
      </c>
      <c r="U4" s="6" t="s">
        <v>115</v>
      </c>
      <c r="V4" s="119" t="s">
        <v>396</v>
      </c>
      <c r="W4" s="6" t="s">
        <v>123</v>
      </c>
      <c r="X4" s="6" t="s">
        <v>512</v>
      </c>
      <c r="Y4" s="6" t="s">
        <v>116</v>
      </c>
      <c r="Z4" s="6" t="s">
        <v>513</v>
      </c>
      <c r="AA4" s="6" t="s">
        <v>117</v>
      </c>
      <c r="AB4" s="6" t="s">
        <v>514</v>
      </c>
      <c r="AC4" s="58" t="s">
        <v>402</v>
      </c>
      <c r="AD4" s="80" t="s">
        <v>403</v>
      </c>
    </row>
    <row r="5" spans="1:30" s="9" customFormat="1" ht="115.5" customHeight="1" x14ac:dyDescent="0.25">
      <c r="A5" s="20" t="s">
        <v>11</v>
      </c>
      <c r="B5" s="20" t="s">
        <v>12</v>
      </c>
      <c r="C5" s="20"/>
      <c r="D5" s="20" t="s">
        <v>182</v>
      </c>
      <c r="E5" s="20" t="s">
        <v>133</v>
      </c>
      <c r="F5" s="28" t="s">
        <v>407</v>
      </c>
      <c r="G5" s="28" t="s">
        <v>404</v>
      </c>
      <c r="H5" s="73">
        <v>43099999.999999993</v>
      </c>
      <c r="I5" s="26">
        <f t="shared" ref="I5:I46" si="0">J5*$K$1</f>
        <v>43099999.999999993</v>
      </c>
      <c r="J5" s="155">
        <v>10000000</v>
      </c>
      <c r="K5" s="24" t="s">
        <v>119</v>
      </c>
      <c r="L5" s="20" t="s">
        <v>135</v>
      </c>
      <c r="M5" s="20" t="s">
        <v>93</v>
      </c>
      <c r="N5" s="23" t="s">
        <v>89</v>
      </c>
      <c r="O5" s="20" t="s">
        <v>60</v>
      </c>
      <c r="P5" s="20" t="s">
        <v>94</v>
      </c>
      <c r="Q5" s="26" t="s">
        <v>175</v>
      </c>
      <c r="R5" s="65"/>
      <c r="S5" s="87" t="s">
        <v>175</v>
      </c>
      <c r="T5" s="38" t="s">
        <v>175</v>
      </c>
      <c r="U5" s="25" t="s">
        <v>95</v>
      </c>
      <c r="V5" s="120">
        <f>W5*$K$1</f>
        <v>0</v>
      </c>
      <c r="W5" s="87"/>
      <c r="X5" s="25" t="s">
        <v>95</v>
      </c>
      <c r="Y5" s="25" t="s">
        <v>95</v>
      </c>
      <c r="Z5" s="25" t="s">
        <v>95</v>
      </c>
      <c r="AA5" s="27" t="s">
        <v>95</v>
      </c>
      <c r="AB5" s="27" t="s">
        <v>95</v>
      </c>
      <c r="AC5" s="59" t="s">
        <v>151</v>
      </c>
      <c r="AD5" s="78"/>
    </row>
    <row r="6" spans="1:30" s="53" customFormat="1" ht="92.25" customHeight="1" x14ac:dyDescent="0.25">
      <c r="A6" s="20" t="s">
        <v>11</v>
      </c>
      <c r="B6" s="20" t="s">
        <v>13</v>
      </c>
      <c r="C6" s="20"/>
      <c r="D6" s="20" t="s">
        <v>181</v>
      </c>
      <c r="E6" s="20" t="s">
        <v>106</v>
      </c>
      <c r="F6" s="38" t="s">
        <v>441</v>
      </c>
      <c r="G6" s="38" t="s">
        <v>443</v>
      </c>
      <c r="H6" s="73">
        <v>6464999.9999999991</v>
      </c>
      <c r="I6" s="26">
        <f t="shared" si="0"/>
        <v>6464999.9999999991</v>
      </c>
      <c r="J6" s="155">
        <v>1500000</v>
      </c>
      <c r="K6" s="24" t="s">
        <v>119</v>
      </c>
      <c r="L6" s="20" t="s">
        <v>135</v>
      </c>
      <c r="M6" s="20" t="s">
        <v>93</v>
      </c>
      <c r="N6" s="23" t="s">
        <v>89</v>
      </c>
      <c r="O6" s="20" t="s">
        <v>60</v>
      </c>
      <c r="P6" s="20" t="s">
        <v>94</v>
      </c>
      <c r="Q6" s="26" t="s">
        <v>175</v>
      </c>
      <c r="R6" s="65" t="s">
        <v>175</v>
      </c>
      <c r="S6" s="87"/>
      <c r="T6" s="25" t="s">
        <v>175</v>
      </c>
      <c r="U6" s="26">
        <v>3644587.7199999997</v>
      </c>
      <c r="V6" s="65">
        <f>W6*$K$1</f>
        <v>3644587.7199999997</v>
      </c>
      <c r="W6" s="87">
        <v>845612</v>
      </c>
      <c r="X6" s="25" t="s">
        <v>96</v>
      </c>
      <c r="Y6" s="30" t="s">
        <v>95</v>
      </c>
      <c r="Z6" s="30" t="s">
        <v>95</v>
      </c>
      <c r="AA6" s="27" t="s">
        <v>95</v>
      </c>
      <c r="AB6" s="27" t="s">
        <v>95</v>
      </c>
      <c r="AC6" s="59" t="s">
        <v>151</v>
      </c>
      <c r="AD6" s="79"/>
    </row>
    <row r="7" spans="1:30" s="9" customFormat="1" ht="115.5" customHeight="1" x14ac:dyDescent="0.25">
      <c r="A7" s="20" t="s">
        <v>11</v>
      </c>
      <c r="B7" s="20" t="s">
        <v>14</v>
      </c>
      <c r="C7" s="20" t="s">
        <v>305</v>
      </c>
      <c r="D7" s="20" t="s">
        <v>102</v>
      </c>
      <c r="E7" s="20" t="s">
        <v>107</v>
      </c>
      <c r="F7" s="38" t="s">
        <v>98</v>
      </c>
      <c r="G7" s="38" t="s">
        <v>98</v>
      </c>
      <c r="H7" s="73">
        <v>8620000</v>
      </c>
      <c r="I7" s="26">
        <f t="shared" si="0"/>
        <v>8620000</v>
      </c>
      <c r="J7" s="155">
        <v>2000000</v>
      </c>
      <c r="K7" s="24" t="s">
        <v>119</v>
      </c>
      <c r="L7" s="20" t="s">
        <v>135</v>
      </c>
      <c r="M7" s="20" t="s">
        <v>93</v>
      </c>
      <c r="N7" s="23" t="s">
        <v>92</v>
      </c>
      <c r="O7" s="20" t="s">
        <v>60</v>
      </c>
      <c r="P7" s="20" t="s">
        <v>94</v>
      </c>
      <c r="Q7" s="123" t="s">
        <v>175</v>
      </c>
      <c r="R7" s="66" t="s">
        <v>175</v>
      </c>
      <c r="S7" s="88" t="s">
        <v>175</v>
      </c>
      <c r="T7" s="22" t="s">
        <v>175</v>
      </c>
      <c r="U7" s="27" t="s">
        <v>95</v>
      </c>
      <c r="V7" s="65">
        <f t="shared" ref="V7:V49" si="1">W7*$K$1</f>
        <v>0</v>
      </c>
      <c r="W7" s="92"/>
      <c r="X7" s="27" t="s">
        <v>95</v>
      </c>
      <c r="Y7" s="27" t="s">
        <v>95</v>
      </c>
      <c r="Z7" s="27" t="s">
        <v>95</v>
      </c>
      <c r="AA7" s="27" t="s">
        <v>95</v>
      </c>
      <c r="AB7" s="27" t="s">
        <v>95</v>
      </c>
      <c r="AC7" s="60" t="s">
        <v>151</v>
      </c>
      <c r="AD7" s="78" t="s">
        <v>178</v>
      </c>
    </row>
    <row r="8" spans="1:30" s="9" customFormat="1" ht="122.25" customHeight="1" x14ac:dyDescent="0.25">
      <c r="A8" s="20" t="s">
        <v>11</v>
      </c>
      <c r="B8" s="20" t="s">
        <v>14</v>
      </c>
      <c r="C8" s="20" t="s">
        <v>306</v>
      </c>
      <c r="D8" s="20" t="s">
        <v>254</v>
      </c>
      <c r="E8" s="20" t="s">
        <v>183</v>
      </c>
      <c r="F8" s="37" t="s">
        <v>125</v>
      </c>
      <c r="G8" s="37" t="s">
        <v>125</v>
      </c>
      <c r="H8" s="73">
        <v>6261210.2699999996</v>
      </c>
      <c r="I8" s="26">
        <f t="shared" si="0"/>
        <v>6261210.2699999996</v>
      </c>
      <c r="J8" s="155">
        <v>1452717</v>
      </c>
      <c r="K8" s="24" t="s">
        <v>119</v>
      </c>
      <c r="L8" s="20" t="s">
        <v>135</v>
      </c>
      <c r="M8" s="20" t="s">
        <v>93</v>
      </c>
      <c r="N8" s="23" t="s">
        <v>92</v>
      </c>
      <c r="O8" s="20" t="s">
        <v>60</v>
      </c>
      <c r="P8" s="20" t="s">
        <v>94</v>
      </c>
      <c r="Q8" s="73" t="s">
        <v>175</v>
      </c>
      <c r="R8" s="65"/>
      <c r="S8" s="88" t="s">
        <v>175</v>
      </c>
      <c r="T8" s="25" t="s">
        <v>175</v>
      </c>
      <c r="U8" s="27" t="s">
        <v>95</v>
      </c>
      <c r="V8" s="65">
        <f t="shared" si="1"/>
        <v>0</v>
      </c>
      <c r="W8" s="92"/>
      <c r="X8" s="27" t="s">
        <v>95</v>
      </c>
      <c r="Y8" s="27" t="s">
        <v>95</v>
      </c>
      <c r="Z8" s="27" t="s">
        <v>95</v>
      </c>
      <c r="AA8" s="27" t="s">
        <v>95</v>
      </c>
      <c r="AB8" s="27" t="s">
        <v>95</v>
      </c>
      <c r="AC8" s="60" t="s">
        <v>151</v>
      </c>
      <c r="AD8" s="78" t="s">
        <v>180</v>
      </c>
    </row>
    <row r="9" spans="1:30" s="53" customFormat="1" ht="94.5" customHeight="1" x14ac:dyDescent="0.25">
      <c r="A9" s="20" t="s">
        <v>11</v>
      </c>
      <c r="B9" s="20" t="s">
        <v>16</v>
      </c>
      <c r="C9" s="20" t="s">
        <v>353</v>
      </c>
      <c r="D9" s="20" t="s">
        <v>146</v>
      </c>
      <c r="E9" s="20" t="s">
        <v>108</v>
      </c>
      <c r="F9" s="85" t="s">
        <v>405</v>
      </c>
      <c r="G9" s="85" t="s">
        <v>405</v>
      </c>
      <c r="H9" s="73">
        <v>26071517.559999999</v>
      </c>
      <c r="I9" s="26">
        <f t="shared" si="0"/>
        <v>26071517.559999999</v>
      </c>
      <c r="J9" s="155">
        <f>6844076-795000</f>
        <v>6049076</v>
      </c>
      <c r="K9" s="24" t="s">
        <v>119</v>
      </c>
      <c r="L9" s="20" t="s">
        <v>135</v>
      </c>
      <c r="M9" s="20" t="s">
        <v>90</v>
      </c>
      <c r="N9" s="23" t="s">
        <v>92</v>
      </c>
      <c r="O9" s="20" t="s">
        <v>61</v>
      </c>
      <c r="P9" s="20" t="s">
        <v>94</v>
      </c>
      <c r="Q9" s="25" t="s">
        <v>95</v>
      </c>
      <c r="R9" s="69">
        <f t="shared" ref="R9:R24" si="2">S9*$K$1</f>
        <v>0</v>
      </c>
      <c r="S9" s="87"/>
      <c r="T9" s="25" t="s">
        <v>95</v>
      </c>
      <c r="U9" s="25" t="s">
        <v>95</v>
      </c>
      <c r="V9" s="65">
        <f t="shared" si="1"/>
        <v>0</v>
      </c>
      <c r="W9" s="95"/>
      <c r="X9" s="25" t="s">
        <v>95</v>
      </c>
      <c r="Y9" s="25" t="s">
        <v>95</v>
      </c>
      <c r="Z9" s="25" t="s">
        <v>95</v>
      </c>
      <c r="AA9" s="27" t="s">
        <v>95</v>
      </c>
      <c r="AB9" s="27" t="s">
        <v>95</v>
      </c>
      <c r="AC9" s="59" t="s">
        <v>153</v>
      </c>
      <c r="AD9" s="78" t="s">
        <v>180</v>
      </c>
    </row>
    <row r="10" spans="1:30" s="53" customFormat="1" ht="111" customHeight="1" x14ac:dyDescent="0.25">
      <c r="A10" s="31" t="s">
        <v>11</v>
      </c>
      <c r="B10" s="31" t="s">
        <v>16</v>
      </c>
      <c r="C10" s="122" t="s">
        <v>419</v>
      </c>
      <c r="D10" s="31" t="s">
        <v>418</v>
      </c>
      <c r="E10" s="31" t="s">
        <v>108</v>
      </c>
      <c r="F10" s="85" t="s">
        <v>407</v>
      </c>
      <c r="G10" s="84" t="s">
        <v>404</v>
      </c>
      <c r="H10" s="111">
        <v>16345360.369999999</v>
      </c>
      <c r="I10" s="26">
        <f>J10*$K$1</f>
        <v>16345360.369999999</v>
      </c>
      <c r="J10" s="155">
        <v>3792427</v>
      </c>
      <c r="K10" s="24" t="s">
        <v>119</v>
      </c>
      <c r="L10" s="20" t="s">
        <v>135</v>
      </c>
      <c r="M10" s="20" t="s">
        <v>90</v>
      </c>
      <c r="N10" s="23" t="s">
        <v>89</v>
      </c>
      <c r="O10" s="20" t="s">
        <v>61</v>
      </c>
      <c r="P10" s="20" t="s">
        <v>94</v>
      </c>
      <c r="Q10" s="25" t="s">
        <v>95</v>
      </c>
      <c r="R10" s="69">
        <f>S10*$K$1</f>
        <v>0</v>
      </c>
      <c r="S10" s="87"/>
      <c r="T10" s="25" t="s">
        <v>95</v>
      </c>
      <c r="U10" s="25" t="s">
        <v>95</v>
      </c>
      <c r="V10" s="65"/>
      <c r="W10" s="94"/>
      <c r="X10" s="25" t="s">
        <v>95</v>
      </c>
      <c r="Y10" s="25" t="s">
        <v>95</v>
      </c>
      <c r="Z10" s="25" t="s">
        <v>95</v>
      </c>
      <c r="AA10" s="27" t="s">
        <v>95</v>
      </c>
      <c r="AB10" s="27" t="s">
        <v>95</v>
      </c>
      <c r="AC10" s="59" t="s">
        <v>420</v>
      </c>
      <c r="AD10" s="78"/>
    </row>
    <row r="11" spans="1:30" s="9" customFormat="1" ht="108.75" customHeight="1" x14ac:dyDescent="0.25">
      <c r="A11" s="20" t="s">
        <v>11</v>
      </c>
      <c r="B11" s="20" t="s">
        <v>17</v>
      </c>
      <c r="C11" s="20"/>
      <c r="D11" s="20" t="s">
        <v>173</v>
      </c>
      <c r="E11" s="20" t="s">
        <v>108</v>
      </c>
      <c r="F11" s="38" t="s">
        <v>96</v>
      </c>
      <c r="G11" s="38" t="s">
        <v>96</v>
      </c>
      <c r="H11" s="73">
        <v>107849129.99999999</v>
      </c>
      <c r="I11" s="26">
        <f>J11*$K$1</f>
        <v>107849129.99999999</v>
      </c>
      <c r="J11" s="155">
        <v>25023000</v>
      </c>
      <c r="K11" s="24" t="s">
        <v>119</v>
      </c>
      <c r="L11" s="20" t="s">
        <v>135</v>
      </c>
      <c r="M11" s="20" t="s">
        <v>90</v>
      </c>
      <c r="N11" s="23" t="s">
        <v>92</v>
      </c>
      <c r="O11" s="20" t="s">
        <v>61</v>
      </c>
      <c r="P11" s="20" t="s">
        <v>94</v>
      </c>
      <c r="Q11" s="27" t="s">
        <v>95</v>
      </c>
      <c r="R11" s="65"/>
      <c r="S11" s="87"/>
      <c r="T11" s="27" t="s">
        <v>95</v>
      </c>
      <c r="U11" s="27" t="s">
        <v>95</v>
      </c>
      <c r="V11" s="65">
        <f t="shared" si="1"/>
        <v>0</v>
      </c>
      <c r="W11" s="92"/>
      <c r="X11" s="27" t="s">
        <v>95</v>
      </c>
      <c r="Y11" s="27" t="s">
        <v>95</v>
      </c>
      <c r="Z11" s="25" t="s">
        <v>95</v>
      </c>
      <c r="AA11" s="27" t="s">
        <v>95</v>
      </c>
      <c r="AB11" s="27" t="s">
        <v>95</v>
      </c>
      <c r="AC11" s="59" t="s">
        <v>153</v>
      </c>
      <c r="AD11" s="78" t="s">
        <v>180</v>
      </c>
    </row>
    <row r="12" spans="1:30" s="9" customFormat="1" ht="99.75" customHeight="1" x14ac:dyDescent="0.25">
      <c r="A12" s="20" t="s">
        <v>11</v>
      </c>
      <c r="B12" s="20" t="s">
        <v>270</v>
      </c>
      <c r="C12" s="31" t="s">
        <v>307</v>
      </c>
      <c r="D12" s="31" t="s">
        <v>184</v>
      </c>
      <c r="E12" s="20" t="s">
        <v>185</v>
      </c>
      <c r="F12" s="28" t="s">
        <v>406</v>
      </c>
      <c r="G12" s="28" t="s">
        <v>439</v>
      </c>
      <c r="H12" s="73">
        <v>14445637.359999999</v>
      </c>
      <c r="I12" s="26">
        <f t="shared" si="0"/>
        <v>14445637.359999999</v>
      </c>
      <c r="J12" s="156">
        <v>3351656</v>
      </c>
      <c r="K12" s="24" t="s">
        <v>119</v>
      </c>
      <c r="L12" s="20" t="s">
        <v>135</v>
      </c>
      <c r="M12" s="20" t="s">
        <v>93</v>
      </c>
      <c r="N12" s="23" t="s">
        <v>89</v>
      </c>
      <c r="O12" s="20" t="s">
        <v>62</v>
      </c>
      <c r="P12" s="20" t="s">
        <v>95</v>
      </c>
      <c r="Q12" s="27" t="s">
        <v>95</v>
      </c>
      <c r="R12" s="65">
        <f t="shared" si="2"/>
        <v>0</v>
      </c>
      <c r="S12" s="91"/>
      <c r="T12" s="27" t="s">
        <v>95</v>
      </c>
      <c r="U12" s="27" t="s">
        <v>95</v>
      </c>
      <c r="V12" s="65">
        <f t="shared" si="1"/>
        <v>0</v>
      </c>
      <c r="W12" s="91"/>
      <c r="X12" s="27" t="s">
        <v>95</v>
      </c>
      <c r="Y12" s="27" t="s">
        <v>95</v>
      </c>
      <c r="Z12" s="27" t="s">
        <v>95</v>
      </c>
      <c r="AA12" s="27" t="s">
        <v>95</v>
      </c>
      <c r="AB12" s="27" t="s">
        <v>95</v>
      </c>
      <c r="AC12" s="59" t="s">
        <v>154</v>
      </c>
      <c r="AD12" s="78"/>
    </row>
    <row r="13" spans="1:30" s="9" customFormat="1" ht="87.75" customHeight="1" x14ac:dyDescent="0.25">
      <c r="A13" s="20" t="s">
        <v>11</v>
      </c>
      <c r="B13" s="20" t="s">
        <v>271</v>
      </c>
      <c r="C13" s="20"/>
      <c r="D13" s="20" t="s">
        <v>186</v>
      </c>
      <c r="E13" s="20" t="s">
        <v>106</v>
      </c>
      <c r="F13" s="38" t="s">
        <v>404</v>
      </c>
      <c r="G13" s="28" t="s">
        <v>406</v>
      </c>
      <c r="H13" s="73">
        <v>21549999.999999996</v>
      </c>
      <c r="I13" s="26">
        <f t="shared" si="0"/>
        <v>21549999.999999996</v>
      </c>
      <c r="J13" s="156">
        <v>5000000</v>
      </c>
      <c r="K13" s="24" t="s">
        <v>119</v>
      </c>
      <c r="L13" s="20" t="s">
        <v>135</v>
      </c>
      <c r="M13" s="20" t="s">
        <v>93</v>
      </c>
      <c r="N13" s="23" t="s">
        <v>89</v>
      </c>
      <c r="O13" s="20" t="s">
        <v>62</v>
      </c>
      <c r="P13" s="20" t="s">
        <v>95</v>
      </c>
      <c r="Q13" s="25" t="s">
        <v>95</v>
      </c>
      <c r="R13" s="65">
        <f t="shared" si="2"/>
        <v>0</v>
      </c>
      <c r="S13" s="90"/>
      <c r="T13" s="25" t="s">
        <v>95</v>
      </c>
      <c r="U13" s="25" t="s">
        <v>95</v>
      </c>
      <c r="V13" s="65">
        <f t="shared" si="1"/>
        <v>0</v>
      </c>
      <c r="W13" s="92"/>
      <c r="X13" s="25" t="s">
        <v>95</v>
      </c>
      <c r="Y13" s="25" t="s">
        <v>95</v>
      </c>
      <c r="Z13" s="25" t="s">
        <v>95</v>
      </c>
      <c r="AA13" s="27" t="s">
        <v>95</v>
      </c>
      <c r="AB13" s="27" t="s">
        <v>95</v>
      </c>
      <c r="AC13" s="60" t="s">
        <v>154</v>
      </c>
      <c r="AD13" s="78"/>
    </row>
    <row r="14" spans="1:30" s="56" customFormat="1" ht="117" customHeight="1" x14ac:dyDescent="0.25">
      <c r="A14" s="20" t="s">
        <v>11</v>
      </c>
      <c r="B14" s="20" t="s">
        <v>18</v>
      </c>
      <c r="C14" s="20" t="s">
        <v>352</v>
      </c>
      <c r="D14" s="20" t="s">
        <v>423</v>
      </c>
      <c r="E14" s="20" t="s">
        <v>187</v>
      </c>
      <c r="F14" s="28" t="s">
        <v>517</v>
      </c>
      <c r="G14" s="38" t="s">
        <v>518</v>
      </c>
      <c r="H14" s="73">
        <v>76287000</v>
      </c>
      <c r="I14" s="26">
        <f t="shared" si="0"/>
        <v>76287000</v>
      </c>
      <c r="J14" s="155">
        <v>17700000</v>
      </c>
      <c r="K14" s="24" t="s">
        <v>119</v>
      </c>
      <c r="L14" s="20" t="s">
        <v>135</v>
      </c>
      <c r="M14" s="20" t="s">
        <v>93</v>
      </c>
      <c r="N14" s="23" t="s">
        <v>89</v>
      </c>
      <c r="O14" s="20" t="s">
        <v>62</v>
      </c>
      <c r="P14" s="20" t="s">
        <v>95</v>
      </c>
      <c r="Q14" s="25" t="s">
        <v>95</v>
      </c>
      <c r="R14" s="65">
        <f t="shared" si="2"/>
        <v>0</v>
      </c>
      <c r="S14" s="90"/>
      <c r="T14" s="25" t="s">
        <v>95</v>
      </c>
      <c r="U14" s="25" t="s">
        <v>95</v>
      </c>
      <c r="V14" s="65">
        <f t="shared" si="1"/>
        <v>0</v>
      </c>
      <c r="W14" s="92"/>
      <c r="X14" s="25" t="s">
        <v>95</v>
      </c>
      <c r="Y14" s="25" t="s">
        <v>95</v>
      </c>
      <c r="Z14" s="25" t="s">
        <v>95</v>
      </c>
      <c r="AA14" s="27" t="s">
        <v>95</v>
      </c>
      <c r="AB14" s="27" t="s">
        <v>95</v>
      </c>
      <c r="AC14" s="60" t="s">
        <v>154</v>
      </c>
      <c r="AD14" s="81"/>
    </row>
    <row r="15" spans="1:30" s="9" customFormat="1" ht="102.75" customHeight="1" x14ac:dyDescent="0.25">
      <c r="A15" s="20" t="s">
        <v>19</v>
      </c>
      <c r="B15" s="20" t="s">
        <v>20</v>
      </c>
      <c r="C15" s="20" t="s">
        <v>308</v>
      </c>
      <c r="D15" s="20" t="s">
        <v>188</v>
      </c>
      <c r="E15" s="20" t="s">
        <v>108</v>
      </c>
      <c r="F15" s="28" t="s">
        <v>447</v>
      </c>
      <c r="G15" s="38" t="s">
        <v>448</v>
      </c>
      <c r="H15" s="73">
        <v>68960000</v>
      </c>
      <c r="I15" s="26">
        <f t="shared" si="0"/>
        <v>68960000</v>
      </c>
      <c r="J15" s="156">
        <v>16000000</v>
      </c>
      <c r="K15" s="24" t="s">
        <v>119</v>
      </c>
      <c r="L15" s="20" t="s">
        <v>135</v>
      </c>
      <c r="M15" s="20" t="s">
        <v>90</v>
      </c>
      <c r="N15" s="23" t="s">
        <v>89</v>
      </c>
      <c r="O15" s="20" t="s">
        <v>63</v>
      </c>
      <c r="P15" s="20" t="s">
        <v>94</v>
      </c>
      <c r="Q15" s="30" t="s">
        <v>175</v>
      </c>
      <c r="R15" s="65" t="s">
        <v>175</v>
      </c>
      <c r="S15" s="87" t="s">
        <v>175</v>
      </c>
      <c r="T15" s="38" t="s">
        <v>175</v>
      </c>
      <c r="U15" s="25" t="s">
        <v>95</v>
      </c>
      <c r="V15" s="65">
        <f t="shared" si="1"/>
        <v>0</v>
      </c>
      <c r="W15" s="87"/>
      <c r="X15" s="25" t="s">
        <v>95</v>
      </c>
      <c r="Y15" s="25" t="s">
        <v>95</v>
      </c>
      <c r="Z15" s="25" t="s">
        <v>95</v>
      </c>
      <c r="AA15" s="27" t="s">
        <v>95</v>
      </c>
      <c r="AB15" s="27" t="s">
        <v>95</v>
      </c>
      <c r="AC15" s="59" t="s">
        <v>155</v>
      </c>
      <c r="AD15" s="78"/>
    </row>
    <row r="16" spans="1:30" s="9" customFormat="1" ht="105.75" customHeight="1" x14ac:dyDescent="0.25">
      <c r="A16" s="20" t="s">
        <v>19</v>
      </c>
      <c r="B16" s="20" t="s">
        <v>272</v>
      </c>
      <c r="C16" s="20"/>
      <c r="D16" s="20" t="s">
        <v>23</v>
      </c>
      <c r="E16" s="20" t="s">
        <v>108</v>
      </c>
      <c r="F16" s="38" t="s">
        <v>449</v>
      </c>
      <c r="G16" s="38" t="s">
        <v>450</v>
      </c>
      <c r="H16" s="73">
        <v>25859999.999999996</v>
      </c>
      <c r="I16" s="26">
        <f t="shared" si="0"/>
        <v>25859999.999999996</v>
      </c>
      <c r="J16" s="156">
        <v>6000000</v>
      </c>
      <c r="K16" s="24" t="s">
        <v>119</v>
      </c>
      <c r="L16" s="20" t="s">
        <v>135</v>
      </c>
      <c r="M16" s="20" t="s">
        <v>90</v>
      </c>
      <c r="N16" s="23" t="s">
        <v>89</v>
      </c>
      <c r="O16" s="20" t="s">
        <v>63</v>
      </c>
      <c r="P16" s="20" t="s">
        <v>94</v>
      </c>
      <c r="Q16" s="25" t="s">
        <v>95</v>
      </c>
      <c r="R16" s="65">
        <f t="shared" si="2"/>
        <v>0</v>
      </c>
      <c r="S16" s="87"/>
      <c r="T16" s="25" t="s">
        <v>95</v>
      </c>
      <c r="U16" s="25" t="s">
        <v>95</v>
      </c>
      <c r="V16" s="65">
        <f t="shared" si="1"/>
        <v>0</v>
      </c>
      <c r="W16" s="87"/>
      <c r="X16" s="25" t="s">
        <v>95</v>
      </c>
      <c r="Y16" s="25" t="s">
        <v>95</v>
      </c>
      <c r="Z16" s="25" t="s">
        <v>95</v>
      </c>
      <c r="AA16" s="27" t="s">
        <v>95</v>
      </c>
      <c r="AB16" s="27" t="s">
        <v>95</v>
      </c>
      <c r="AC16" s="59" t="s">
        <v>155</v>
      </c>
      <c r="AD16" s="78"/>
    </row>
    <row r="17" spans="1:30" s="9" customFormat="1" ht="113.25" customHeight="1" x14ac:dyDescent="0.25">
      <c r="A17" s="20" t="s">
        <v>19</v>
      </c>
      <c r="B17" s="20" t="s">
        <v>21</v>
      </c>
      <c r="C17" s="20" t="s">
        <v>309</v>
      </c>
      <c r="D17" s="20" t="s">
        <v>214</v>
      </c>
      <c r="E17" s="20" t="s">
        <v>108</v>
      </c>
      <c r="F17" s="38" t="s">
        <v>505</v>
      </c>
      <c r="G17" s="38" t="s">
        <v>523</v>
      </c>
      <c r="H17" s="73">
        <v>14963156.299999999</v>
      </c>
      <c r="I17" s="26">
        <f t="shared" si="0"/>
        <v>14963156.299999999</v>
      </c>
      <c r="J17" s="155">
        <v>3471730</v>
      </c>
      <c r="K17" s="24" t="s">
        <v>119</v>
      </c>
      <c r="L17" s="20" t="s">
        <v>135</v>
      </c>
      <c r="M17" s="20" t="s">
        <v>90</v>
      </c>
      <c r="N17" s="23" t="s">
        <v>89</v>
      </c>
      <c r="O17" s="20" t="s">
        <v>63</v>
      </c>
      <c r="P17" s="20" t="s">
        <v>94</v>
      </c>
      <c r="Q17" s="47" t="s">
        <v>175</v>
      </c>
      <c r="R17" s="65"/>
      <c r="S17" s="87"/>
      <c r="T17" s="25" t="s">
        <v>175</v>
      </c>
      <c r="U17" s="25" t="s">
        <v>95</v>
      </c>
      <c r="V17" s="65">
        <f t="shared" si="1"/>
        <v>0</v>
      </c>
      <c r="W17" s="87"/>
      <c r="X17" s="25" t="s">
        <v>95</v>
      </c>
      <c r="Y17" s="25" t="s">
        <v>95</v>
      </c>
      <c r="Z17" s="25" t="s">
        <v>95</v>
      </c>
      <c r="AA17" s="27" t="s">
        <v>95</v>
      </c>
      <c r="AB17" s="27" t="s">
        <v>95</v>
      </c>
      <c r="AC17" s="60" t="s">
        <v>155</v>
      </c>
      <c r="AD17" s="78"/>
    </row>
    <row r="18" spans="1:30" s="9" customFormat="1" ht="123" customHeight="1" x14ac:dyDescent="0.25">
      <c r="A18" s="20" t="s">
        <v>19</v>
      </c>
      <c r="B18" s="20" t="s">
        <v>21</v>
      </c>
      <c r="C18" s="122" t="s">
        <v>414</v>
      </c>
      <c r="D18" s="20" t="s">
        <v>413</v>
      </c>
      <c r="E18" s="20" t="s">
        <v>415</v>
      </c>
      <c r="F18" s="38" t="s">
        <v>505</v>
      </c>
      <c r="G18" s="28" t="s">
        <v>526</v>
      </c>
      <c r="H18" s="138">
        <v>33833500</v>
      </c>
      <c r="I18" s="157">
        <f>J18*$K$1</f>
        <v>33833500</v>
      </c>
      <c r="J18" s="155">
        <v>7850000</v>
      </c>
      <c r="K18" s="24" t="s">
        <v>119</v>
      </c>
      <c r="L18" s="20" t="s">
        <v>135</v>
      </c>
      <c r="M18" s="20" t="s">
        <v>90</v>
      </c>
      <c r="N18" s="23" t="s">
        <v>89</v>
      </c>
      <c r="O18" s="20" t="s">
        <v>63</v>
      </c>
      <c r="P18" s="20" t="s">
        <v>94</v>
      </c>
      <c r="Q18" s="25" t="s">
        <v>95</v>
      </c>
      <c r="R18" s="65">
        <f>S18*$K$1</f>
        <v>0</v>
      </c>
      <c r="S18" s="87"/>
      <c r="T18" s="25" t="s">
        <v>95</v>
      </c>
      <c r="U18" s="25" t="s">
        <v>95</v>
      </c>
      <c r="V18" s="65"/>
      <c r="W18" s="125"/>
      <c r="X18" s="25" t="s">
        <v>95</v>
      </c>
      <c r="Y18" s="25" t="s">
        <v>95</v>
      </c>
      <c r="Z18" s="25" t="s">
        <v>95</v>
      </c>
      <c r="AA18" s="27" t="s">
        <v>95</v>
      </c>
      <c r="AB18" s="27" t="s">
        <v>95</v>
      </c>
      <c r="AC18" s="60"/>
      <c r="AD18" s="78"/>
    </row>
    <row r="19" spans="1:30" s="9" customFormat="1" ht="96.75" customHeight="1" x14ac:dyDescent="0.25">
      <c r="A19" s="20" t="s">
        <v>19</v>
      </c>
      <c r="B19" s="20" t="s">
        <v>22</v>
      </c>
      <c r="C19" s="20"/>
      <c r="D19" s="20" t="s">
        <v>132</v>
      </c>
      <c r="E19" s="20" t="s">
        <v>108</v>
      </c>
      <c r="F19" s="38" t="s">
        <v>404</v>
      </c>
      <c r="G19" s="38" t="s">
        <v>404</v>
      </c>
      <c r="H19" s="73">
        <v>34399058.199999996</v>
      </c>
      <c r="I19" s="26">
        <f t="shared" si="0"/>
        <v>34399058.199999996</v>
      </c>
      <c r="J19" s="156">
        <v>7981220</v>
      </c>
      <c r="K19" s="24" t="s">
        <v>119</v>
      </c>
      <c r="L19" s="20" t="s">
        <v>135</v>
      </c>
      <c r="M19" s="20" t="s">
        <v>90</v>
      </c>
      <c r="N19" s="23" t="s">
        <v>92</v>
      </c>
      <c r="O19" s="20" t="s">
        <v>63</v>
      </c>
      <c r="P19" s="20" t="s">
        <v>94</v>
      </c>
      <c r="Q19" s="25" t="s">
        <v>95</v>
      </c>
      <c r="R19" s="69">
        <f t="shared" si="2"/>
        <v>0</v>
      </c>
      <c r="S19" s="87"/>
      <c r="T19" s="25" t="s">
        <v>95</v>
      </c>
      <c r="U19" s="25" t="s">
        <v>95</v>
      </c>
      <c r="V19" s="65">
        <f t="shared" si="1"/>
        <v>0</v>
      </c>
      <c r="W19" s="87"/>
      <c r="X19" s="25" t="s">
        <v>95</v>
      </c>
      <c r="Y19" s="25" t="s">
        <v>95</v>
      </c>
      <c r="Z19" s="25" t="s">
        <v>95</v>
      </c>
      <c r="AA19" s="27" t="s">
        <v>95</v>
      </c>
      <c r="AB19" s="27" t="s">
        <v>95</v>
      </c>
      <c r="AC19" s="59" t="s">
        <v>155</v>
      </c>
      <c r="AD19" s="78" t="s">
        <v>180</v>
      </c>
    </row>
    <row r="20" spans="1:30" s="75" customFormat="1" ht="132" customHeight="1" x14ac:dyDescent="0.25">
      <c r="A20" s="20" t="s">
        <v>19</v>
      </c>
      <c r="B20" s="20" t="s">
        <v>24</v>
      </c>
      <c r="C20" s="20"/>
      <c r="D20" s="20" t="s">
        <v>501</v>
      </c>
      <c r="E20" s="20" t="s">
        <v>191</v>
      </c>
      <c r="F20" s="38" t="s">
        <v>439</v>
      </c>
      <c r="G20" s="38" t="s">
        <v>444</v>
      </c>
      <c r="H20" s="73">
        <v>6465000</v>
      </c>
      <c r="I20" s="157">
        <f>J20*$K$1</f>
        <v>6464999.9999999991</v>
      </c>
      <c r="J20" s="155">
        <v>1500000</v>
      </c>
      <c r="K20" s="24" t="s">
        <v>119</v>
      </c>
      <c r="L20" s="20" t="s">
        <v>135</v>
      </c>
      <c r="M20" s="20" t="s">
        <v>90</v>
      </c>
      <c r="N20" s="23" t="s">
        <v>89</v>
      </c>
      <c r="O20" s="20" t="s">
        <v>64</v>
      </c>
      <c r="P20" s="20" t="s">
        <v>94</v>
      </c>
      <c r="Q20" s="30" t="s">
        <v>175</v>
      </c>
      <c r="R20" s="65" t="e">
        <f t="shared" si="2"/>
        <v>#VALUE!</v>
      </c>
      <c r="S20" s="87" t="s">
        <v>175</v>
      </c>
      <c r="T20" s="25" t="s">
        <v>175</v>
      </c>
      <c r="U20" s="25" t="s">
        <v>95</v>
      </c>
      <c r="V20" s="65">
        <f t="shared" si="1"/>
        <v>0</v>
      </c>
      <c r="W20" s="87"/>
      <c r="X20" s="25" t="s">
        <v>95</v>
      </c>
      <c r="Y20" s="25" t="s">
        <v>95</v>
      </c>
      <c r="Z20" s="25" t="s">
        <v>95</v>
      </c>
      <c r="AA20" s="27" t="s">
        <v>95</v>
      </c>
      <c r="AB20" s="27" t="s">
        <v>95</v>
      </c>
      <c r="AC20" s="127" t="s">
        <v>155</v>
      </c>
      <c r="AD20" s="83"/>
    </row>
    <row r="21" spans="1:30" s="9" customFormat="1" ht="126.75" customHeight="1" x14ac:dyDescent="0.25">
      <c r="A21" s="20" t="s">
        <v>19</v>
      </c>
      <c r="B21" s="20" t="s">
        <v>25</v>
      </c>
      <c r="C21" s="20" t="s">
        <v>312</v>
      </c>
      <c r="D21" s="20" t="s">
        <v>192</v>
      </c>
      <c r="E21" s="20" t="s">
        <v>109</v>
      </c>
      <c r="F21" s="38" t="s">
        <v>406</v>
      </c>
      <c r="G21" s="28" t="s">
        <v>439</v>
      </c>
      <c r="H21" s="73">
        <v>13151852.939999999</v>
      </c>
      <c r="I21" s="157">
        <f>J21*$K$1</f>
        <v>13151852.939999999</v>
      </c>
      <c r="J21" s="155">
        <v>3051474</v>
      </c>
      <c r="K21" s="24" t="s">
        <v>119</v>
      </c>
      <c r="L21" s="20" t="s">
        <v>135</v>
      </c>
      <c r="M21" s="20" t="s">
        <v>90</v>
      </c>
      <c r="N21" s="23" t="s">
        <v>89</v>
      </c>
      <c r="O21" s="20" t="s">
        <v>65</v>
      </c>
      <c r="P21" s="20" t="s">
        <v>94</v>
      </c>
      <c r="Q21" s="30" t="s">
        <v>175</v>
      </c>
      <c r="R21" s="65" t="s">
        <v>175</v>
      </c>
      <c r="S21" s="87" t="s">
        <v>175</v>
      </c>
      <c r="T21" s="38" t="s">
        <v>175</v>
      </c>
      <c r="U21" s="25" t="s">
        <v>95</v>
      </c>
      <c r="V21" s="65">
        <f t="shared" si="1"/>
        <v>0</v>
      </c>
      <c r="W21" s="87"/>
      <c r="X21" s="25" t="s">
        <v>95</v>
      </c>
      <c r="Y21" s="25" t="s">
        <v>95</v>
      </c>
      <c r="Z21" s="25" t="s">
        <v>95</v>
      </c>
      <c r="AA21" s="27" t="s">
        <v>95</v>
      </c>
      <c r="AB21" s="27" t="s">
        <v>95</v>
      </c>
      <c r="AC21" s="59" t="s">
        <v>155</v>
      </c>
      <c r="AD21" s="78"/>
    </row>
    <row r="22" spans="1:30" s="53" customFormat="1" ht="117.75" customHeight="1" x14ac:dyDescent="0.25">
      <c r="A22" s="20" t="s">
        <v>19</v>
      </c>
      <c r="B22" s="20" t="s">
        <v>25</v>
      </c>
      <c r="C22" s="20" t="s">
        <v>313</v>
      </c>
      <c r="D22" s="20" t="s">
        <v>255</v>
      </c>
      <c r="E22" s="20" t="s">
        <v>109</v>
      </c>
      <c r="F22" s="38" t="s">
        <v>406</v>
      </c>
      <c r="G22" s="38" t="s">
        <v>439</v>
      </c>
      <c r="H22" s="73">
        <v>13499273.419999998</v>
      </c>
      <c r="I22" s="26">
        <f t="shared" si="0"/>
        <v>13499273.419999998</v>
      </c>
      <c r="J22" s="155">
        <v>3132082</v>
      </c>
      <c r="K22" s="24" t="s">
        <v>119</v>
      </c>
      <c r="L22" s="20" t="s">
        <v>135</v>
      </c>
      <c r="M22" s="20" t="s">
        <v>90</v>
      </c>
      <c r="N22" s="23" t="s">
        <v>89</v>
      </c>
      <c r="O22" s="20" t="s">
        <v>65</v>
      </c>
      <c r="P22" s="20" t="s">
        <v>94</v>
      </c>
      <c r="Q22" s="25" t="s">
        <v>95</v>
      </c>
      <c r="R22" s="65">
        <f t="shared" si="2"/>
        <v>0</v>
      </c>
      <c r="S22" s="87"/>
      <c r="T22" s="25" t="s">
        <v>95</v>
      </c>
      <c r="U22" s="25" t="s">
        <v>95</v>
      </c>
      <c r="V22" s="65">
        <f t="shared" si="1"/>
        <v>0</v>
      </c>
      <c r="W22" s="87"/>
      <c r="X22" s="25" t="s">
        <v>95</v>
      </c>
      <c r="Y22" s="25" t="s">
        <v>95</v>
      </c>
      <c r="Z22" s="25" t="s">
        <v>95</v>
      </c>
      <c r="AA22" s="27" t="s">
        <v>95</v>
      </c>
      <c r="AB22" s="27" t="s">
        <v>95</v>
      </c>
      <c r="AC22" s="60" t="s">
        <v>155</v>
      </c>
      <c r="AD22" s="79"/>
    </row>
    <row r="23" spans="1:30" s="9" customFormat="1" ht="102.75" customHeight="1" x14ac:dyDescent="0.25">
      <c r="A23" s="20" t="s">
        <v>19</v>
      </c>
      <c r="B23" s="20" t="s">
        <v>273</v>
      </c>
      <c r="C23" s="20"/>
      <c r="D23" s="20" t="s">
        <v>256</v>
      </c>
      <c r="E23" s="20" t="s">
        <v>429</v>
      </c>
      <c r="F23" s="38" t="s">
        <v>404</v>
      </c>
      <c r="G23" s="38" t="s">
        <v>405</v>
      </c>
      <c r="H23" s="73">
        <v>3754622.0199999996</v>
      </c>
      <c r="I23" s="26">
        <f t="shared" si="0"/>
        <v>3754622.0199999996</v>
      </c>
      <c r="J23" s="155">
        <v>871142</v>
      </c>
      <c r="K23" s="24" t="s">
        <v>119</v>
      </c>
      <c r="L23" s="20" t="s">
        <v>135</v>
      </c>
      <c r="M23" s="20" t="s">
        <v>90</v>
      </c>
      <c r="N23" s="23" t="s">
        <v>92</v>
      </c>
      <c r="O23" s="20" t="s">
        <v>65</v>
      </c>
      <c r="P23" s="20" t="s">
        <v>94</v>
      </c>
      <c r="Q23" s="129" t="s">
        <v>175</v>
      </c>
      <c r="R23" s="65" t="e">
        <f t="shared" si="2"/>
        <v>#VALUE!</v>
      </c>
      <c r="S23" s="87" t="s">
        <v>175</v>
      </c>
      <c r="T23" s="38" t="s">
        <v>175</v>
      </c>
      <c r="U23" s="25" t="s">
        <v>95</v>
      </c>
      <c r="V23" s="65">
        <f t="shared" si="1"/>
        <v>0</v>
      </c>
      <c r="W23" s="87"/>
      <c r="X23" s="25" t="s">
        <v>95</v>
      </c>
      <c r="Y23" s="25" t="s">
        <v>95</v>
      </c>
      <c r="Z23" s="25" t="s">
        <v>95</v>
      </c>
      <c r="AA23" s="27" t="s">
        <v>95</v>
      </c>
      <c r="AB23" s="27" t="s">
        <v>95</v>
      </c>
      <c r="AC23" s="59" t="s">
        <v>155</v>
      </c>
      <c r="AD23" s="78" t="s">
        <v>180</v>
      </c>
    </row>
    <row r="24" spans="1:30" s="9" customFormat="1" ht="138.75" customHeight="1" x14ac:dyDescent="0.25">
      <c r="A24" s="20" t="s">
        <v>19</v>
      </c>
      <c r="B24" s="20" t="s">
        <v>274</v>
      </c>
      <c r="C24" s="20" t="s">
        <v>315</v>
      </c>
      <c r="D24" s="20" t="s">
        <v>257</v>
      </c>
      <c r="E24" s="20" t="s">
        <v>191</v>
      </c>
      <c r="F24" s="28" t="s">
        <v>383</v>
      </c>
      <c r="G24" s="28" t="s">
        <v>404</v>
      </c>
      <c r="H24" s="73">
        <v>33690158.019999996</v>
      </c>
      <c r="I24" s="26">
        <f t="shared" si="0"/>
        <v>33690158.019999996</v>
      </c>
      <c r="J24" s="155">
        <f>8006742-190000</f>
        <v>7816742</v>
      </c>
      <c r="K24" s="24" t="s">
        <v>119</v>
      </c>
      <c r="L24" s="20" t="s">
        <v>135</v>
      </c>
      <c r="M24" s="20" t="s">
        <v>90</v>
      </c>
      <c r="N24" s="23" t="s">
        <v>89</v>
      </c>
      <c r="O24" s="20" t="s">
        <v>67</v>
      </c>
      <c r="P24" s="20" t="s">
        <v>94</v>
      </c>
      <c r="Q24" s="25" t="s">
        <v>95</v>
      </c>
      <c r="R24" s="65">
        <f t="shared" si="2"/>
        <v>0</v>
      </c>
      <c r="S24" s="87"/>
      <c r="T24" s="25" t="s">
        <v>95</v>
      </c>
      <c r="U24" s="25" t="s">
        <v>95</v>
      </c>
      <c r="V24" s="65">
        <f t="shared" si="1"/>
        <v>0</v>
      </c>
      <c r="W24" s="87"/>
      <c r="X24" s="25" t="s">
        <v>95</v>
      </c>
      <c r="Y24" s="25" t="s">
        <v>95</v>
      </c>
      <c r="Z24" s="25" t="s">
        <v>95</v>
      </c>
      <c r="AA24" s="27" t="s">
        <v>95</v>
      </c>
      <c r="AB24" s="27" t="s">
        <v>95</v>
      </c>
      <c r="AC24" s="61" t="s">
        <v>156</v>
      </c>
      <c r="AD24" s="78"/>
    </row>
    <row r="25" spans="1:30" s="9" customFormat="1" ht="140.25" customHeight="1" x14ac:dyDescent="0.25">
      <c r="A25" s="20" t="s">
        <v>19</v>
      </c>
      <c r="B25" s="20" t="s">
        <v>275</v>
      </c>
      <c r="C25" s="20"/>
      <c r="D25" s="20" t="s">
        <v>194</v>
      </c>
      <c r="E25" s="20" t="s">
        <v>215</v>
      </c>
      <c r="F25" s="38" t="s">
        <v>383</v>
      </c>
      <c r="G25" s="38" t="s">
        <v>404</v>
      </c>
      <c r="H25" s="73">
        <v>30169999.999999996</v>
      </c>
      <c r="I25" s="26">
        <f t="shared" si="0"/>
        <v>30169999.999999996</v>
      </c>
      <c r="J25" s="156">
        <v>7000000</v>
      </c>
      <c r="K25" s="24" t="s">
        <v>119</v>
      </c>
      <c r="L25" s="20" t="s">
        <v>135</v>
      </c>
      <c r="M25" s="20" t="s">
        <v>90</v>
      </c>
      <c r="N25" s="23" t="s">
        <v>89</v>
      </c>
      <c r="O25" s="20" t="s">
        <v>68</v>
      </c>
      <c r="P25" s="20" t="s">
        <v>94</v>
      </c>
      <c r="Q25" s="25" t="s">
        <v>95</v>
      </c>
      <c r="R25" s="65">
        <f t="shared" ref="R25:R48" si="3">S25*$K$1</f>
        <v>0</v>
      </c>
      <c r="S25" s="92"/>
      <c r="T25" s="25" t="s">
        <v>95</v>
      </c>
      <c r="U25" s="25" t="s">
        <v>95</v>
      </c>
      <c r="V25" s="65">
        <f t="shared" si="1"/>
        <v>0</v>
      </c>
      <c r="W25" s="92"/>
      <c r="X25" s="25" t="s">
        <v>95</v>
      </c>
      <c r="Y25" s="25" t="s">
        <v>95</v>
      </c>
      <c r="Z25" s="25" t="s">
        <v>95</v>
      </c>
      <c r="AA25" s="27" t="s">
        <v>95</v>
      </c>
      <c r="AB25" s="27" t="s">
        <v>95</v>
      </c>
      <c r="AC25" s="59" t="s">
        <v>156</v>
      </c>
      <c r="AD25" s="78"/>
    </row>
    <row r="26" spans="1:30" s="9" customFormat="1" ht="131.25" customHeight="1" x14ac:dyDescent="0.25">
      <c r="A26" s="20" t="s">
        <v>19</v>
      </c>
      <c r="B26" s="20" t="s">
        <v>276</v>
      </c>
      <c r="C26" s="20"/>
      <c r="D26" s="20" t="s">
        <v>196</v>
      </c>
      <c r="E26" s="20" t="s">
        <v>216</v>
      </c>
      <c r="F26" s="38" t="s">
        <v>451</v>
      </c>
      <c r="G26" s="38" t="s">
        <v>452</v>
      </c>
      <c r="H26" s="73">
        <v>12929999.999999998</v>
      </c>
      <c r="I26" s="26">
        <f t="shared" si="0"/>
        <v>12929999.999999998</v>
      </c>
      <c r="J26" s="156">
        <v>3000000</v>
      </c>
      <c r="K26" s="24" t="s">
        <v>119</v>
      </c>
      <c r="L26" s="20" t="s">
        <v>135</v>
      </c>
      <c r="M26" s="20" t="s">
        <v>90</v>
      </c>
      <c r="N26" s="23" t="s">
        <v>89</v>
      </c>
      <c r="O26" s="20" t="s">
        <v>68</v>
      </c>
      <c r="P26" s="20" t="s">
        <v>94</v>
      </c>
      <c r="Q26" s="25" t="s">
        <v>95</v>
      </c>
      <c r="R26" s="65">
        <f t="shared" si="3"/>
        <v>0</v>
      </c>
      <c r="S26" s="92"/>
      <c r="T26" s="25" t="s">
        <v>95</v>
      </c>
      <c r="U26" s="25" t="s">
        <v>95</v>
      </c>
      <c r="V26" s="65">
        <f t="shared" si="1"/>
        <v>0</v>
      </c>
      <c r="W26" s="92"/>
      <c r="X26" s="25" t="s">
        <v>95</v>
      </c>
      <c r="Y26" s="25" t="s">
        <v>95</v>
      </c>
      <c r="Z26" s="25" t="s">
        <v>95</v>
      </c>
      <c r="AA26" s="27" t="s">
        <v>95</v>
      </c>
      <c r="AB26" s="27" t="s">
        <v>95</v>
      </c>
      <c r="AC26" s="59" t="s">
        <v>155</v>
      </c>
      <c r="AD26" s="78"/>
    </row>
    <row r="27" spans="1:30" s="9" customFormat="1" ht="120.75" customHeight="1" x14ac:dyDescent="0.25">
      <c r="A27" s="20" t="s">
        <v>19</v>
      </c>
      <c r="B27" s="20" t="s">
        <v>277</v>
      </c>
      <c r="C27" s="20"/>
      <c r="D27" s="20" t="s">
        <v>197</v>
      </c>
      <c r="E27" s="20" t="s">
        <v>109</v>
      </c>
      <c r="F27" s="38" t="s">
        <v>453</v>
      </c>
      <c r="G27" s="38" t="s">
        <v>454</v>
      </c>
      <c r="H27" s="73">
        <v>38645593.449999996</v>
      </c>
      <c r="I27" s="26">
        <f t="shared" si="0"/>
        <v>38645593.449999996</v>
      </c>
      <c r="J27" s="155">
        <v>8966495</v>
      </c>
      <c r="K27" s="24" t="s">
        <v>119</v>
      </c>
      <c r="L27" s="20" t="s">
        <v>135</v>
      </c>
      <c r="M27" s="20" t="s">
        <v>90</v>
      </c>
      <c r="N27" s="23" t="s">
        <v>89</v>
      </c>
      <c r="O27" s="20" t="s">
        <v>68</v>
      </c>
      <c r="P27" s="20" t="s">
        <v>195</v>
      </c>
      <c r="Q27" s="25" t="s">
        <v>95</v>
      </c>
      <c r="R27" s="65">
        <f t="shared" si="3"/>
        <v>0</v>
      </c>
      <c r="S27" s="92"/>
      <c r="T27" s="25" t="s">
        <v>95</v>
      </c>
      <c r="U27" s="25" t="s">
        <v>95</v>
      </c>
      <c r="V27" s="65">
        <f t="shared" si="1"/>
        <v>0</v>
      </c>
      <c r="W27" s="92"/>
      <c r="X27" s="25" t="s">
        <v>95</v>
      </c>
      <c r="Y27" s="25" t="s">
        <v>95</v>
      </c>
      <c r="Z27" s="25" t="s">
        <v>95</v>
      </c>
      <c r="AA27" s="27" t="s">
        <v>95</v>
      </c>
      <c r="AB27" s="27" t="s">
        <v>95</v>
      </c>
      <c r="AC27" s="60" t="s">
        <v>155</v>
      </c>
      <c r="AD27" s="78"/>
    </row>
    <row r="28" spans="1:30" s="9" customFormat="1" ht="147.75" customHeight="1" x14ac:dyDescent="0.25">
      <c r="A28" s="20" t="s">
        <v>19</v>
      </c>
      <c r="B28" s="158" t="s">
        <v>485</v>
      </c>
      <c r="C28" s="134"/>
      <c r="D28" s="130" t="s">
        <v>495</v>
      </c>
      <c r="E28" s="130" t="s">
        <v>108</v>
      </c>
      <c r="F28" s="139" t="s">
        <v>383</v>
      </c>
      <c r="G28" s="139" t="s">
        <v>404</v>
      </c>
      <c r="H28" s="132">
        <v>33709216.840000004</v>
      </c>
      <c r="I28" s="159">
        <f>J28*$K$1</f>
        <v>33709216.839999996</v>
      </c>
      <c r="J28" s="155">
        <v>7821164</v>
      </c>
      <c r="K28" s="24" t="s">
        <v>119</v>
      </c>
      <c r="L28" s="20" t="s">
        <v>135</v>
      </c>
      <c r="M28" s="20" t="s">
        <v>90</v>
      </c>
      <c r="N28" s="23" t="s">
        <v>92</v>
      </c>
      <c r="O28" s="20" t="s">
        <v>63</v>
      </c>
      <c r="P28" s="130" t="s">
        <v>500</v>
      </c>
      <c r="Q28" s="25" t="s">
        <v>95</v>
      </c>
      <c r="R28" s="65">
        <f>S28*$K$1</f>
        <v>0</v>
      </c>
      <c r="S28" s="92"/>
      <c r="T28" s="25" t="s">
        <v>95</v>
      </c>
      <c r="U28" s="25" t="s">
        <v>95</v>
      </c>
      <c r="V28" s="65"/>
      <c r="W28" s="137"/>
      <c r="X28" s="25" t="s">
        <v>95</v>
      </c>
      <c r="Y28" s="25" t="s">
        <v>95</v>
      </c>
      <c r="Z28" s="25" t="s">
        <v>95</v>
      </c>
      <c r="AA28" s="27" t="s">
        <v>95</v>
      </c>
      <c r="AB28" s="27" t="s">
        <v>95</v>
      </c>
      <c r="AC28" s="60"/>
      <c r="AD28" s="78" t="s">
        <v>179</v>
      </c>
    </row>
    <row r="29" spans="1:30" s="9" customFormat="1" ht="132.75" customHeight="1" x14ac:dyDescent="0.25">
      <c r="A29" s="20" t="s">
        <v>19</v>
      </c>
      <c r="B29" s="20" t="s">
        <v>368</v>
      </c>
      <c r="C29" s="134" t="s">
        <v>310</v>
      </c>
      <c r="D29" s="130" t="s">
        <v>189</v>
      </c>
      <c r="E29" s="20" t="s">
        <v>191</v>
      </c>
      <c r="F29" s="139" t="s">
        <v>404</v>
      </c>
      <c r="G29" s="139" t="s">
        <v>406</v>
      </c>
      <c r="H29" s="132">
        <v>3978983.38</v>
      </c>
      <c r="I29" s="159">
        <f>J29*$K$1</f>
        <v>3978983.3799999994</v>
      </c>
      <c r="J29" s="155">
        <v>923198</v>
      </c>
      <c r="K29" s="24" t="s">
        <v>119</v>
      </c>
      <c r="L29" s="20" t="s">
        <v>135</v>
      </c>
      <c r="M29" s="20" t="s">
        <v>90</v>
      </c>
      <c r="N29" s="23" t="s">
        <v>92</v>
      </c>
      <c r="O29" s="20" t="s">
        <v>64</v>
      </c>
      <c r="P29" s="130" t="s">
        <v>500</v>
      </c>
      <c r="Q29" s="25" t="s">
        <v>95</v>
      </c>
      <c r="R29" s="65">
        <f>S29*$K$1</f>
        <v>0</v>
      </c>
      <c r="S29" s="92"/>
      <c r="T29" s="141" t="s">
        <v>95</v>
      </c>
      <c r="U29" s="141" t="s">
        <v>95</v>
      </c>
      <c r="V29" s="65"/>
      <c r="W29" s="137"/>
      <c r="X29" s="25" t="s">
        <v>95</v>
      </c>
      <c r="Y29" s="25" t="s">
        <v>95</v>
      </c>
      <c r="Z29" s="25" t="s">
        <v>95</v>
      </c>
      <c r="AA29" s="27" t="s">
        <v>95</v>
      </c>
      <c r="AB29" s="27" t="s">
        <v>95</v>
      </c>
      <c r="AC29" s="60"/>
      <c r="AD29" s="78" t="s">
        <v>179</v>
      </c>
    </row>
    <row r="30" spans="1:30" s="9" customFormat="1" ht="140.25" customHeight="1" x14ac:dyDescent="0.25">
      <c r="A30" s="20" t="s">
        <v>19</v>
      </c>
      <c r="B30" s="20" t="s">
        <v>368</v>
      </c>
      <c r="C30" s="20" t="s">
        <v>311</v>
      </c>
      <c r="D30" s="20" t="s">
        <v>190</v>
      </c>
      <c r="E30" s="20" t="s">
        <v>191</v>
      </c>
      <c r="F30" s="28" t="s">
        <v>405</v>
      </c>
      <c r="G30" s="38" t="s">
        <v>406</v>
      </c>
      <c r="H30" s="73">
        <v>1292999.9999999998</v>
      </c>
      <c r="I30" s="26">
        <f t="shared" si="0"/>
        <v>1292999.9999999998</v>
      </c>
      <c r="J30" s="155">
        <v>300000</v>
      </c>
      <c r="K30" s="24" t="s">
        <v>119</v>
      </c>
      <c r="L30" s="20" t="s">
        <v>135</v>
      </c>
      <c r="M30" s="20" t="s">
        <v>90</v>
      </c>
      <c r="N30" s="23" t="s">
        <v>92</v>
      </c>
      <c r="O30" s="20" t="s">
        <v>64</v>
      </c>
      <c r="P30" s="130" t="s">
        <v>500</v>
      </c>
      <c r="Q30" s="25" t="s">
        <v>95</v>
      </c>
      <c r="R30" s="69">
        <f t="shared" si="3"/>
        <v>0</v>
      </c>
      <c r="S30" s="92"/>
      <c r="T30" s="25" t="s">
        <v>95</v>
      </c>
      <c r="U30" s="25" t="s">
        <v>95</v>
      </c>
      <c r="V30" s="65">
        <f t="shared" si="1"/>
        <v>0</v>
      </c>
      <c r="W30" s="92"/>
      <c r="X30" s="25" t="s">
        <v>95</v>
      </c>
      <c r="Y30" s="25" t="s">
        <v>95</v>
      </c>
      <c r="Z30" s="25" t="s">
        <v>95</v>
      </c>
      <c r="AA30" s="27" t="s">
        <v>95</v>
      </c>
      <c r="AB30" s="27" t="s">
        <v>95</v>
      </c>
      <c r="AC30" s="60" t="s">
        <v>155</v>
      </c>
      <c r="AD30" s="78" t="s">
        <v>179</v>
      </c>
    </row>
    <row r="31" spans="1:30" s="9" customFormat="1" ht="122.25" customHeight="1" x14ac:dyDescent="0.25">
      <c r="A31" s="20" t="s">
        <v>19</v>
      </c>
      <c r="B31" s="20" t="s">
        <v>369</v>
      </c>
      <c r="C31" s="20" t="s">
        <v>313</v>
      </c>
      <c r="D31" s="20" t="s">
        <v>255</v>
      </c>
      <c r="E31" s="20" t="s">
        <v>109</v>
      </c>
      <c r="F31" s="38" t="s">
        <v>406</v>
      </c>
      <c r="G31" s="38" t="s">
        <v>439</v>
      </c>
      <c r="H31" s="73">
        <v>22012941.409999996</v>
      </c>
      <c r="I31" s="26">
        <f t="shared" si="0"/>
        <v>22012941.409999996</v>
      </c>
      <c r="J31" s="160">
        <v>5107411</v>
      </c>
      <c r="K31" s="24" t="s">
        <v>119</v>
      </c>
      <c r="L31" s="20" t="s">
        <v>135</v>
      </c>
      <c r="M31" s="20" t="s">
        <v>90</v>
      </c>
      <c r="N31" s="23" t="s">
        <v>92</v>
      </c>
      <c r="O31" s="20" t="s">
        <v>65</v>
      </c>
      <c r="P31" s="130" t="s">
        <v>500</v>
      </c>
      <c r="Q31" s="25" t="s">
        <v>95</v>
      </c>
      <c r="R31" s="69">
        <f t="shared" si="3"/>
        <v>0</v>
      </c>
      <c r="S31" s="92"/>
      <c r="T31" s="25" t="s">
        <v>95</v>
      </c>
      <c r="U31" s="25" t="s">
        <v>95</v>
      </c>
      <c r="V31" s="65">
        <f t="shared" si="1"/>
        <v>0</v>
      </c>
      <c r="W31" s="92"/>
      <c r="X31" s="25" t="s">
        <v>95</v>
      </c>
      <c r="Y31" s="25" t="s">
        <v>95</v>
      </c>
      <c r="Z31" s="25" t="s">
        <v>95</v>
      </c>
      <c r="AA31" s="27" t="s">
        <v>95</v>
      </c>
      <c r="AB31" s="27" t="s">
        <v>95</v>
      </c>
      <c r="AC31" s="60" t="s">
        <v>155</v>
      </c>
      <c r="AD31" s="78" t="s">
        <v>179</v>
      </c>
    </row>
    <row r="32" spans="1:30" s="56" customFormat="1" ht="117.75" customHeight="1" x14ac:dyDescent="0.25">
      <c r="A32" s="20" t="s">
        <v>19</v>
      </c>
      <c r="B32" s="20" t="s">
        <v>370</v>
      </c>
      <c r="C32" s="20" t="s">
        <v>316</v>
      </c>
      <c r="D32" s="20" t="s">
        <v>193</v>
      </c>
      <c r="E32" s="20" t="s">
        <v>109</v>
      </c>
      <c r="F32" s="28" t="s">
        <v>455</v>
      </c>
      <c r="G32" s="28" t="s">
        <v>456</v>
      </c>
      <c r="H32" s="73">
        <v>49133999.999999993</v>
      </c>
      <c r="I32" s="26">
        <f t="shared" si="0"/>
        <v>49133999.999999993</v>
      </c>
      <c r="J32" s="161">
        <v>11400000</v>
      </c>
      <c r="K32" s="24" t="s">
        <v>119</v>
      </c>
      <c r="L32" s="20" t="s">
        <v>135</v>
      </c>
      <c r="M32" s="20" t="s">
        <v>90</v>
      </c>
      <c r="N32" s="23" t="s">
        <v>92</v>
      </c>
      <c r="O32" s="20" t="s">
        <v>66</v>
      </c>
      <c r="P32" s="20" t="s">
        <v>476</v>
      </c>
      <c r="Q32" s="30" t="s">
        <v>175</v>
      </c>
      <c r="R32" s="69" t="s">
        <v>175</v>
      </c>
      <c r="S32" s="110" t="s">
        <v>175</v>
      </c>
      <c r="T32" s="38" t="s">
        <v>175</v>
      </c>
      <c r="U32" s="25" t="s">
        <v>95</v>
      </c>
      <c r="V32" s="65">
        <f t="shared" si="1"/>
        <v>0</v>
      </c>
      <c r="W32" s="92"/>
      <c r="X32" s="25" t="s">
        <v>95</v>
      </c>
      <c r="Y32" s="25" t="s">
        <v>95</v>
      </c>
      <c r="Z32" s="25" t="s">
        <v>95</v>
      </c>
      <c r="AA32" s="27" t="s">
        <v>95</v>
      </c>
      <c r="AB32" s="27" t="s">
        <v>95</v>
      </c>
      <c r="AC32" s="128" t="s">
        <v>155</v>
      </c>
      <c r="AD32" s="81" t="s">
        <v>179</v>
      </c>
    </row>
    <row r="33" spans="1:30" s="56" customFormat="1" ht="130.5" customHeight="1" x14ac:dyDescent="0.25">
      <c r="A33" s="20" t="s">
        <v>19</v>
      </c>
      <c r="B33" s="20" t="s">
        <v>371</v>
      </c>
      <c r="C33" s="20" t="s">
        <v>317</v>
      </c>
      <c r="D33" s="20" t="s">
        <v>198</v>
      </c>
      <c r="E33" s="20" t="s">
        <v>109</v>
      </c>
      <c r="F33" s="28" t="s">
        <v>457</v>
      </c>
      <c r="G33" s="37">
        <v>45747</v>
      </c>
      <c r="H33" s="73">
        <v>20967852.609999999</v>
      </c>
      <c r="I33" s="26">
        <f t="shared" si="0"/>
        <v>20967852.609999999</v>
      </c>
      <c r="J33" s="160">
        <v>4864931</v>
      </c>
      <c r="K33" s="24" t="s">
        <v>119</v>
      </c>
      <c r="L33" s="20" t="s">
        <v>135</v>
      </c>
      <c r="M33" s="20" t="s">
        <v>90</v>
      </c>
      <c r="N33" s="23" t="s">
        <v>92</v>
      </c>
      <c r="O33" s="20" t="s">
        <v>66</v>
      </c>
      <c r="P33" s="20" t="s">
        <v>476</v>
      </c>
      <c r="Q33" s="30" t="s">
        <v>175</v>
      </c>
      <c r="R33" s="69" t="s">
        <v>175</v>
      </c>
      <c r="S33" s="87" t="s">
        <v>175</v>
      </c>
      <c r="T33" s="38" t="s">
        <v>175</v>
      </c>
      <c r="U33" s="25" t="s">
        <v>95</v>
      </c>
      <c r="V33" s="65">
        <f t="shared" si="1"/>
        <v>0</v>
      </c>
      <c r="W33" s="92"/>
      <c r="X33" s="25" t="s">
        <v>95</v>
      </c>
      <c r="Y33" s="25" t="s">
        <v>95</v>
      </c>
      <c r="Z33" s="25" t="s">
        <v>95</v>
      </c>
      <c r="AA33" s="27" t="s">
        <v>95</v>
      </c>
      <c r="AB33" s="27" t="s">
        <v>95</v>
      </c>
      <c r="AC33" s="128" t="s">
        <v>155</v>
      </c>
      <c r="AD33" s="81" t="s">
        <v>179</v>
      </c>
    </row>
    <row r="34" spans="1:30" s="53" customFormat="1" ht="113.25" customHeight="1" x14ac:dyDescent="0.25">
      <c r="A34" s="20" t="s">
        <v>19</v>
      </c>
      <c r="B34" s="20" t="s">
        <v>372</v>
      </c>
      <c r="C34" s="20" t="s">
        <v>314</v>
      </c>
      <c r="D34" s="20" t="s">
        <v>199</v>
      </c>
      <c r="E34" s="20" t="s">
        <v>210</v>
      </c>
      <c r="F34" s="38" t="s">
        <v>379</v>
      </c>
      <c r="G34" s="38" t="s">
        <v>409</v>
      </c>
      <c r="H34" s="73">
        <v>24348410.212499999</v>
      </c>
      <c r="I34" s="26">
        <f>J34*4.2975</f>
        <v>24348410.212500002</v>
      </c>
      <c r="J34" s="161">
        <v>5665715</v>
      </c>
      <c r="K34" s="24" t="s">
        <v>119</v>
      </c>
      <c r="L34" s="20" t="s">
        <v>135</v>
      </c>
      <c r="M34" s="20" t="s">
        <v>90</v>
      </c>
      <c r="N34" s="23" t="s">
        <v>92</v>
      </c>
      <c r="O34" s="20" t="s">
        <v>67</v>
      </c>
      <c r="P34" s="20" t="s">
        <v>426</v>
      </c>
      <c r="Q34" s="25" t="s">
        <v>95</v>
      </c>
      <c r="R34" s="69">
        <f t="shared" si="3"/>
        <v>0</v>
      </c>
      <c r="S34" s="92"/>
      <c r="T34" s="25" t="s">
        <v>95</v>
      </c>
      <c r="U34" s="25" t="s">
        <v>95</v>
      </c>
      <c r="V34" s="65">
        <f t="shared" si="1"/>
        <v>0</v>
      </c>
      <c r="W34" s="92"/>
      <c r="X34" s="25" t="s">
        <v>95</v>
      </c>
      <c r="Y34" s="25" t="s">
        <v>95</v>
      </c>
      <c r="Z34" s="25" t="s">
        <v>95</v>
      </c>
      <c r="AA34" s="27" t="s">
        <v>95</v>
      </c>
      <c r="AB34" s="27" t="s">
        <v>95</v>
      </c>
      <c r="AC34" s="60" t="s">
        <v>155</v>
      </c>
      <c r="AD34" s="79" t="s">
        <v>179</v>
      </c>
    </row>
    <row r="35" spans="1:30" s="9" customFormat="1" ht="135" customHeight="1" x14ac:dyDescent="0.25">
      <c r="A35" s="20" t="s">
        <v>19</v>
      </c>
      <c r="B35" s="20" t="s">
        <v>372</v>
      </c>
      <c r="C35" s="20" t="s">
        <v>315</v>
      </c>
      <c r="D35" s="20" t="s">
        <v>257</v>
      </c>
      <c r="E35" s="20" t="s">
        <v>191</v>
      </c>
      <c r="F35" s="38" t="s">
        <v>458</v>
      </c>
      <c r="G35" s="38" t="s">
        <v>459</v>
      </c>
      <c r="H35" s="73">
        <v>34480000</v>
      </c>
      <c r="I35" s="26">
        <f t="shared" si="0"/>
        <v>34480000</v>
      </c>
      <c r="J35" s="161">
        <v>8000000</v>
      </c>
      <c r="K35" s="24" t="s">
        <v>119</v>
      </c>
      <c r="L35" s="20" t="s">
        <v>135</v>
      </c>
      <c r="M35" s="20" t="s">
        <v>90</v>
      </c>
      <c r="N35" s="23" t="s">
        <v>92</v>
      </c>
      <c r="O35" s="20" t="s">
        <v>67</v>
      </c>
      <c r="P35" s="130" t="s">
        <v>500</v>
      </c>
      <c r="Q35" s="25" t="s">
        <v>95</v>
      </c>
      <c r="R35" s="69">
        <f t="shared" si="3"/>
        <v>0</v>
      </c>
      <c r="S35" s="87"/>
      <c r="T35" s="25" t="s">
        <v>95</v>
      </c>
      <c r="U35" s="25" t="s">
        <v>95</v>
      </c>
      <c r="V35" s="65">
        <f t="shared" si="1"/>
        <v>0</v>
      </c>
      <c r="W35" s="87"/>
      <c r="X35" s="25" t="s">
        <v>95</v>
      </c>
      <c r="Y35" s="25" t="s">
        <v>95</v>
      </c>
      <c r="Z35" s="25" t="s">
        <v>95</v>
      </c>
      <c r="AA35" s="27" t="s">
        <v>95</v>
      </c>
      <c r="AB35" s="27" t="s">
        <v>95</v>
      </c>
      <c r="AC35" s="60" t="s">
        <v>494</v>
      </c>
      <c r="AD35" s="78" t="s">
        <v>179</v>
      </c>
    </row>
    <row r="36" spans="1:30" s="9" customFormat="1" ht="135.75" customHeight="1" x14ac:dyDescent="0.25">
      <c r="A36" s="20" t="s">
        <v>19</v>
      </c>
      <c r="B36" s="20" t="s">
        <v>373</v>
      </c>
      <c r="C36" s="20" t="s">
        <v>318</v>
      </c>
      <c r="D36" s="20" t="s">
        <v>194</v>
      </c>
      <c r="E36" s="20" t="s">
        <v>217</v>
      </c>
      <c r="F36" s="28" t="s">
        <v>383</v>
      </c>
      <c r="G36" s="38" t="s">
        <v>404</v>
      </c>
      <c r="H36" s="73">
        <v>24696300</v>
      </c>
      <c r="I36" s="26">
        <f t="shared" si="0"/>
        <v>24696299.999999996</v>
      </c>
      <c r="J36" s="161">
        <v>5730000</v>
      </c>
      <c r="K36" s="24" t="s">
        <v>119</v>
      </c>
      <c r="L36" s="20" t="s">
        <v>135</v>
      </c>
      <c r="M36" s="20" t="s">
        <v>90</v>
      </c>
      <c r="N36" s="23" t="s">
        <v>92</v>
      </c>
      <c r="O36" s="20" t="s">
        <v>68</v>
      </c>
      <c r="P36" s="130" t="s">
        <v>500</v>
      </c>
      <c r="Q36" s="48" t="s">
        <v>175</v>
      </c>
      <c r="R36" s="70" t="e">
        <f t="shared" si="3"/>
        <v>#VALUE!</v>
      </c>
      <c r="S36" s="110" t="s">
        <v>175</v>
      </c>
      <c r="T36" s="28" t="s">
        <v>175</v>
      </c>
      <c r="U36" s="27" t="s">
        <v>95</v>
      </c>
      <c r="V36" s="65">
        <f t="shared" si="1"/>
        <v>0</v>
      </c>
      <c r="W36" s="87"/>
      <c r="X36" s="27" t="s">
        <v>95</v>
      </c>
      <c r="Y36" s="27" t="s">
        <v>95</v>
      </c>
      <c r="Z36" s="27" t="s">
        <v>95</v>
      </c>
      <c r="AA36" s="27" t="s">
        <v>95</v>
      </c>
      <c r="AB36" s="27" t="s">
        <v>95</v>
      </c>
      <c r="AC36" s="60" t="s">
        <v>156</v>
      </c>
      <c r="AD36" s="78" t="s">
        <v>179</v>
      </c>
    </row>
    <row r="37" spans="1:30" s="115" customFormat="1" ht="125.25" customHeight="1" x14ac:dyDescent="0.25">
      <c r="A37" s="31" t="s">
        <v>19</v>
      </c>
      <c r="B37" s="31" t="s">
        <v>360</v>
      </c>
      <c r="C37" s="31" t="s">
        <v>313</v>
      </c>
      <c r="D37" s="31" t="s">
        <v>255</v>
      </c>
      <c r="E37" s="31" t="s">
        <v>109</v>
      </c>
      <c r="F37" s="85" t="s">
        <v>406</v>
      </c>
      <c r="G37" s="85" t="s">
        <v>439</v>
      </c>
      <c r="H37" s="121">
        <v>7197699.9999999991</v>
      </c>
      <c r="I37" s="143">
        <f t="shared" ref="I37:I42" si="4">J37*$K$1</f>
        <v>7197699.9999999991</v>
      </c>
      <c r="J37" s="160">
        <v>1670000</v>
      </c>
      <c r="K37" s="112" t="s">
        <v>119</v>
      </c>
      <c r="L37" s="31" t="s">
        <v>135</v>
      </c>
      <c r="M37" s="31" t="s">
        <v>90</v>
      </c>
      <c r="N37" s="32" t="s">
        <v>92</v>
      </c>
      <c r="O37" s="31" t="s">
        <v>365</v>
      </c>
      <c r="P37" s="130" t="s">
        <v>500</v>
      </c>
      <c r="Q37" s="27" t="s">
        <v>95</v>
      </c>
      <c r="R37" s="113">
        <f t="shared" ref="R37:R41" si="5">S37*$K$1</f>
        <v>0</v>
      </c>
      <c r="S37" s="110"/>
      <c r="T37" s="27" t="s">
        <v>95</v>
      </c>
      <c r="U37" s="27" t="s">
        <v>95</v>
      </c>
      <c r="V37" s="65">
        <f t="shared" si="1"/>
        <v>0</v>
      </c>
      <c r="W37" s="94"/>
      <c r="X37" s="27" t="s">
        <v>95</v>
      </c>
      <c r="Y37" s="27" t="s">
        <v>95</v>
      </c>
      <c r="Z37" s="27" t="s">
        <v>95</v>
      </c>
      <c r="AA37" s="27" t="s">
        <v>95</v>
      </c>
      <c r="AB37" s="27" t="s">
        <v>95</v>
      </c>
      <c r="AC37" s="114" t="s">
        <v>377</v>
      </c>
      <c r="AD37" s="78" t="s">
        <v>179</v>
      </c>
    </row>
    <row r="38" spans="1:30" s="115" customFormat="1" ht="125.25" customHeight="1" x14ac:dyDescent="0.25">
      <c r="A38" s="31" t="s">
        <v>19</v>
      </c>
      <c r="B38" s="31" t="s">
        <v>469</v>
      </c>
      <c r="C38" s="31" t="s">
        <v>317</v>
      </c>
      <c r="D38" s="130" t="s">
        <v>198</v>
      </c>
      <c r="E38" s="130" t="s">
        <v>109</v>
      </c>
      <c r="F38" s="139" t="s">
        <v>496</v>
      </c>
      <c r="G38" s="139" t="s">
        <v>468</v>
      </c>
      <c r="H38" s="132">
        <v>863805.89</v>
      </c>
      <c r="I38" s="159">
        <f>J38*$K$1</f>
        <v>863805.8899999999</v>
      </c>
      <c r="J38" s="159">
        <v>200419</v>
      </c>
      <c r="K38" s="112" t="s">
        <v>119</v>
      </c>
      <c r="L38" s="130" t="s">
        <v>135</v>
      </c>
      <c r="M38" s="130" t="s">
        <v>90</v>
      </c>
      <c r="N38" s="142" t="s">
        <v>92</v>
      </c>
      <c r="O38" s="130" t="s">
        <v>470</v>
      </c>
      <c r="P38" s="130" t="s">
        <v>500</v>
      </c>
      <c r="Q38" s="27" t="s">
        <v>175</v>
      </c>
      <c r="R38" s="113">
        <f>S38*$K$1</f>
        <v>0</v>
      </c>
      <c r="S38" s="110"/>
      <c r="T38" s="27" t="s">
        <v>95</v>
      </c>
      <c r="U38" s="27" t="s">
        <v>95</v>
      </c>
      <c r="V38" s="65"/>
      <c r="W38" s="137"/>
      <c r="X38" s="136" t="s">
        <v>95</v>
      </c>
      <c r="Y38" s="135" t="s">
        <v>95</v>
      </c>
      <c r="Z38" s="136" t="s">
        <v>95</v>
      </c>
      <c r="AA38" s="135" t="s">
        <v>95</v>
      </c>
      <c r="AB38" s="136" t="s">
        <v>95</v>
      </c>
      <c r="AC38" s="114"/>
      <c r="AD38" s="78" t="s">
        <v>179</v>
      </c>
    </row>
    <row r="39" spans="1:30" s="133" customFormat="1" ht="105" x14ac:dyDescent="0.25">
      <c r="A39" s="20" t="s">
        <v>19</v>
      </c>
      <c r="B39" s="20" t="s">
        <v>361</v>
      </c>
      <c r="C39" s="20" t="s">
        <v>314</v>
      </c>
      <c r="D39" s="20" t="s">
        <v>199</v>
      </c>
      <c r="E39" s="20" t="s">
        <v>210</v>
      </c>
      <c r="F39" s="38" t="s">
        <v>379</v>
      </c>
      <c r="G39" s="38" t="s">
        <v>522</v>
      </c>
      <c r="H39" s="121">
        <v>3850560</v>
      </c>
      <c r="I39" s="143"/>
      <c r="J39" s="160">
        <v>896000</v>
      </c>
      <c r="K39" s="112" t="s">
        <v>119</v>
      </c>
      <c r="L39" s="31" t="s">
        <v>135</v>
      </c>
      <c r="M39" s="31" t="s">
        <v>90</v>
      </c>
      <c r="N39" s="32" t="s">
        <v>92</v>
      </c>
      <c r="O39" s="31" t="s">
        <v>366</v>
      </c>
      <c r="P39" s="31" t="s">
        <v>428</v>
      </c>
      <c r="Q39" s="27" t="s">
        <v>95</v>
      </c>
      <c r="R39" s="113">
        <f t="shared" si="5"/>
        <v>0</v>
      </c>
      <c r="S39" s="110"/>
      <c r="T39" s="27" t="s">
        <v>95</v>
      </c>
      <c r="U39" s="27" t="s">
        <v>95</v>
      </c>
      <c r="V39" s="65">
        <f t="shared" si="1"/>
        <v>0</v>
      </c>
      <c r="W39" s="94"/>
      <c r="X39" s="27" t="s">
        <v>95</v>
      </c>
      <c r="Y39" s="27" t="s">
        <v>95</v>
      </c>
      <c r="Z39" s="27" t="s">
        <v>95</v>
      </c>
      <c r="AA39" s="27" t="s">
        <v>95</v>
      </c>
      <c r="AB39" s="27" t="s">
        <v>95</v>
      </c>
      <c r="AC39" s="114" t="s">
        <v>377</v>
      </c>
      <c r="AD39" s="79" t="s">
        <v>179</v>
      </c>
    </row>
    <row r="40" spans="1:30" s="115" customFormat="1" ht="149.25" customHeight="1" x14ac:dyDescent="0.25">
      <c r="A40" s="20" t="s">
        <v>19</v>
      </c>
      <c r="B40" s="20" t="s">
        <v>361</v>
      </c>
      <c r="C40" s="20" t="s">
        <v>315</v>
      </c>
      <c r="D40" s="20" t="s">
        <v>257</v>
      </c>
      <c r="E40" s="20" t="s">
        <v>191</v>
      </c>
      <c r="F40" s="38" t="s">
        <v>483</v>
      </c>
      <c r="G40" s="38" t="s">
        <v>441</v>
      </c>
      <c r="H40" s="121">
        <v>8219169.9999999991</v>
      </c>
      <c r="I40" s="143">
        <f t="shared" si="4"/>
        <v>8219169.9999999991</v>
      </c>
      <c r="J40" s="160">
        <v>1907000</v>
      </c>
      <c r="K40" s="112" t="s">
        <v>119</v>
      </c>
      <c r="L40" s="31" t="s">
        <v>135</v>
      </c>
      <c r="M40" s="31" t="s">
        <v>90</v>
      </c>
      <c r="N40" s="32" t="s">
        <v>92</v>
      </c>
      <c r="O40" s="31" t="s">
        <v>366</v>
      </c>
      <c r="P40" s="31" t="s">
        <v>477</v>
      </c>
      <c r="Q40" s="27" t="s">
        <v>95</v>
      </c>
      <c r="R40" s="113">
        <f t="shared" si="5"/>
        <v>0</v>
      </c>
      <c r="S40" s="110"/>
      <c r="T40" s="27" t="s">
        <v>95</v>
      </c>
      <c r="U40" s="27" t="s">
        <v>95</v>
      </c>
      <c r="V40" s="65">
        <f t="shared" si="1"/>
        <v>0</v>
      </c>
      <c r="W40" s="94"/>
      <c r="X40" s="27" t="s">
        <v>95</v>
      </c>
      <c r="Y40" s="27" t="s">
        <v>95</v>
      </c>
      <c r="Z40" s="27" t="s">
        <v>95</v>
      </c>
      <c r="AA40" s="27" t="s">
        <v>95</v>
      </c>
      <c r="AB40" s="27" t="s">
        <v>95</v>
      </c>
      <c r="AC40" s="114" t="s">
        <v>377</v>
      </c>
      <c r="AD40" s="78" t="s">
        <v>179</v>
      </c>
    </row>
    <row r="41" spans="1:30" s="115" customFormat="1" ht="144.75" customHeight="1" x14ac:dyDescent="0.25">
      <c r="A41" s="31" t="s">
        <v>19</v>
      </c>
      <c r="B41" s="31" t="s">
        <v>362</v>
      </c>
      <c r="C41" s="31" t="s">
        <v>319</v>
      </c>
      <c r="D41" s="31" t="s">
        <v>200</v>
      </c>
      <c r="E41" s="31" t="s">
        <v>217</v>
      </c>
      <c r="F41" s="85" t="s">
        <v>383</v>
      </c>
      <c r="G41" s="85" t="s">
        <v>404</v>
      </c>
      <c r="H41" s="121">
        <v>9913000</v>
      </c>
      <c r="I41" s="143">
        <f t="shared" si="4"/>
        <v>9913000</v>
      </c>
      <c r="J41" s="160">
        <v>2300000</v>
      </c>
      <c r="K41" s="112" t="s">
        <v>119</v>
      </c>
      <c r="L41" s="31" t="s">
        <v>135</v>
      </c>
      <c r="M41" s="31" t="s">
        <v>90</v>
      </c>
      <c r="N41" s="32" t="s">
        <v>92</v>
      </c>
      <c r="O41" s="31" t="s">
        <v>367</v>
      </c>
      <c r="P41" s="130" t="s">
        <v>500</v>
      </c>
      <c r="Q41" s="27" t="s">
        <v>95</v>
      </c>
      <c r="R41" s="113">
        <f t="shared" si="5"/>
        <v>0</v>
      </c>
      <c r="S41" s="110"/>
      <c r="T41" s="27" t="s">
        <v>95</v>
      </c>
      <c r="U41" s="27" t="s">
        <v>95</v>
      </c>
      <c r="V41" s="65">
        <f t="shared" si="1"/>
        <v>0</v>
      </c>
      <c r="W41" s="94"/>
      <c r="X41" s="27" t="s">
        <v>95</v>
      </c>
      <c r="Y41" s="27" t="s">
        <v>95</v>
      </c>
      <c r="Z41" s="27" t="s">
        <v>95</v>
      </c>
      <c r="AA41" s="27" t="s">
        <v>95</v>
      </c>
      <c r="AB41" s="27" t="s">
        <v>95</v>
      </c>
      <c r="AC41" s="114"/>
      <c r="AD41" s="78" t="s">
        <v>179</v>
      </c>
    </row>
    <row r="42" spans="1:30" s="9" customFormat="1" ht="240" customHeight="1" x14ac:dyDescent="0.25">
      <c r="A42" s="20" t="s">
        <v>26</v>
      </c>
      <c r="B42" s="20" t="s">
        <v>374</v>
      </c>
      <c r="C42" s="20"/>
      <c r="D42" s="20" t="s">
        <v>296</v>
      </c>
      <c r="E42" s="20" t="s">
        <v>218</v>
      </c>
      <c r="F42" s="85" t="s">
        <v>422</v>
      </c>
      <c r="G42" s="28" t="s">
        <v>410</v>
      </c>
      <c r="H42" s="73">
        <v>83347205.827999994</v>
      </c>
      <c r="I42" s="143">
        <f t="shared" si="4"/>
        <v>83347205.827999994</v>
      </c>
      <c r="J42" s="160">
        <v>19338098.800000001</v>
      </c>
      <c r="K42" s="24" t="s">
        <v>119</v>
      </c>
      <c r="L42" s="20" t="s">
        <v>135</v>
      </c>
      <c r="M42" s="20" t="s">
        <v>90</v>
      </c>
      <c r="N42" s="23" t="s">
        <v>92</v>
      </c>
      <c r="O42" s="20" t="s">
        <v>69</v>
      </c>
      <c r="P42" s="130" t="s">
        <v>500</v>
      </c>
      <c r="Q42" s="48" t="s">
        <v>175</v>
      </c>
      <c r="R42" s="117" t="s">
        <v>175</v>
      </c>
      <c r="S42" s="110" t="s">
        <v>175</v>
      </c>
      <c r="T42" s="27" t="s">
        <v>175</v>
      </c>
      <c r="U42" s="73">
        <v>98511045.209999993</v>
      </c>
      <c r="V42" s="65">
        <f t="shared" si="1"/>
        <v>98511045.209999993</v>
      </c>
      <c r="W42" s="87">
        <v>22856391</v>
      </c>
      <c r="X42" s="28" t="s">
        <v>506</v>
      </c>
      <c r="Y42" s="27" t="s">
        <v>95</v>
      </c>
      <c r="Z42" s="27" t="s">
        <v>95</v>
      </c>
      <c r="AA42" s="27" t="s">
        <v>95</v>
      </c>
      <c r="AB42" s="27" t="s">
        <v>95</v>
      </c>
      <c r="AC42" s="62"/>
      <c r="AD42" s="78" t="s">
        <v>179</v>
      </c>
    </row>
    <row r="43" spans="1:30" s="9" customFormat="1" ht="108" customHeight="1" x14ac:dyDescent="0.25">
      <c r="A43" s="20" t="s">
        <v>29</v>
      </c>
      <c r="B43" s="20" t="s">
        <v>27</v>
      </c>
      <c r="C43" s="20" t="s">
        <v>320</v>
      </c>
      <c r="D43" s="20" t="s">
        <v>258</v>
      </c>
      <c r="E43" s="20" t="s">
        <v>219</v>
      </c>
      <c r="F43" s="37" t="s">
        <v>407</v>
      </c>
      <c r="G43" s="28" t="s">
        <v>404</v>
      </c>
      <c r="H43" s="143">
        <v>10927502.020499999</v>
      </c>
      <c r="I43" s="143">
        <f>J43*4.3355</f>
        <v>10927502.020499999</v>
      </c>
      <c r="J43" s="156">
        <v>2520471</v>
      </c>
      <c r="K43" s="34">
        <v>1285590.21</v>
      </c>
      <c r="L43" s="20" t="s">
        <v>135</v>
      </c>
      <c r="M43" s="20" t="s">
        <v>90</v>
      </c>
      <c r="N43" s="23" t="s">
        <v>89</v>
      </c>
      <c r="O43" s="20" t="s">
        <v>70</v>
      </c>
      <c r="P43" s="20" t="s">
        <v>94</v>
      </c>
      <c r="Q43" s="49" t="s">
        <v>175</v>
      </c>
      <c r="R43" s="65" t="e">
        <f>S43*4.3355</f>
        <v>#VALUE!</v>
      </c>
      <c r="S43" s="87" t="s">
        <v>175</v>
      </c>
      <c r="T43" s="28" t="s">
        <v>175</v>
      </c>
      <c r="U43" s="27" t="s">
        <v>95</v>
      </c>
      <c r="V43" s="65">
        <f t="shared" si="1"/>
        <v>0</v>
      </c>
      <c r="W43" s="87"/>
      <c r="X43" s="27" t="s">
        <v>95</v>
      </c>
      <c r="Y43" s="27" t="s">
        <v>95</v>
      </c>
      <c r="Z43" s="27" t="s">
        <v>95</v>
      </c>
      <c r="AA43" s="27" t="s">
        <v>95</v>
      </c>
      <c r="AB43" s="27" t="s">
        <v>95</v>
      </c>
      <c r="AC43" s="59" t="s">
        <v>152</v>
      </c>
      <c r="AD43" s="78"/>
    </row>
    <row r="44" spans="1:30" s="9" customFormat="1" ht="108" customHeight="1" x14ac:dyDescent="0.25">
      <c r="A44" s="31"/>
      <c r="B44" s="31"/>
      <c r="C44" s="122"/>
      <c r="D44" s="31"/>
      <c r="E44" s="31"/>
      <c r="F44" s="151"/>
      <c r="G44" s="84"/>
      <c r="H44" s="143"/>
      <c r="I44" s="26">
        <f>J44*$K$1</f>
        <v>0</v>
      </c>
      <c r="J44" s="26"/>
      <c r="K44" s="34"/>
      <c r="L44" s="31"/>
      <c r="M44" s="31"/>
      <c r="N44" s="32"/>
      <c r="O44" s="31"/>
      <c r="P44" s="31"/>
      <c r="Q44" s="124"/>
      <c r="R44" s="65">
        <f>S44*$K$1</f>
        <v>0</v>
      </c>
      <c r="S44" s="87"/>
      <c r="T44" s="84"/>
      <c r="U44" s="150"/>
      <c r="V44" s="65"/>
      <c r="W44" s="94"/>
      <c r="X44" s="22"/>
      <c r="Y44" s="150"/>
      <c r="Z44" s="22"/>
      <c r="AA44" s="150"/>
      <c r="AB44" s="22"/>
      <c r="AC44" s="59"/>
      <c r="AD44" s="78"/>
    </row>
    <row r="45" spans="1:30" s="21" customFormat="1" ht="243" customHeight="1" x14ac:dyDescent="0.25">
      <c r="A45" s="20" t="s">
        <v>29</v>
      </c>
      <c r="B45" s="20" t="s">
        <v>28</v>
      </c>
      <c r="C45" s="20"/>
      <c r="D45" s="20" t="s">
        <v>201</v>
      </c>
      <c r="E45" s="20" t="s">
        <v>220</v>
      </c>
      <c r="F45" s="28" t="s">
        <v>460</v>
      </c>
      <c r="G45" s="28" t="s">
        <v>461</v>
      </c>
      <c r="H45" s="73">
        <v>4310000</v>
      </c>
      <c r="I45" s="26">
        <f t="shared" si="0"/>
        <v>4310000</v>
      </c>
      <c r="J45" s="156">
        <v>1000000</v>
      </c>
      <c r="K45" s="24" t="s">
        <v>119</v>
      </c>
      <c r="L45" s="20" t="s">
        <v>135</v>
      </c>
      <c r="M45" s="20" t="s">
        <v>90</v>
      </c>
      <c r="N45" s="23" t="s">
        <v>89</v>
      </c>
      <c r="O45" s="20" t="s">
        <v>60</v>
      </c>
      <c r="P45" s="20" t="s">
        <v>94</v>
      </c>
      <c r="Q45" s="27" t="s">
        <v>95</v>
      </c>
      <c r="R45" s="65">
        <f t="shared" si="3"/>
        <v>0</v>
      </c>
      <c r="S45" s="91"/>
      <c r="T45" s="27" t="s">
        <v>95</v>
      </c>
      <c r="U45" s="25" t="s">
        <v>95</v>
      </c>
      <c r="V45" s="65">
        <f t="shared" si="1"/>
        <v>0</v>
      </c>
      <c r="W45" s="87"/>
      <c r="X45" s="25" t="s">
        <v>95</v>
      </c>
      <c r="Y45" s="25" t="s">
        <v>95</v>
      </c>
      <c r="Z45" s="25" t="s">
        <v>95</v>
      </c>
      <c r="AA45" s="27" t="s">
        <v>95</v>
      </c>
      <c r="AB45" s="27" t="s">
        <v>95</v>
      </c>
      <c r="AC45" s="60" t="s">
        <v>152</v>
      </c>
      <c r="AD45" s="82"/>
    </row>
    <row r="46" spans="1:30" s="9" customFormat="1" ht="114.75" customHeight="1" x14ac:dyDescent="0.25">
      <c r="A46" s="20" t="s">
        <v>29</v>
      </c>
      <c r="B46" s="31" t="s">
        <v>144</v>
      </c>
      <c r="C46" s="31"/>
      <c r="D46" s="20" t="s">
        <v>259</v>
      </c>
      <c r="E46" s="31" t="s">
        <v>142</v>
      </c>
      <c r="F46" s="38" t="s">
        <v>407</v>
      </c>
      <c r="G46" s="38" t="s">
        <v>404</v>
      </c>
      <c r="H46" s="73">
        <v>17973868.009999998</v>
      </c>
      <c r="I46" s="26">
        <f t="shared" si="0"/>
        <v>17973868.009999998</v>
      </c>
      <c r="J46" s="156">
        <v>4170271</v>
      </c>
      <c r="K46" s="24" t="s">
        <v>119</v>
      </c>
      <c r="L46" s="20" t="s">
        <v>135</v>
      </c>
      <c r="M46" s="20" t="s">
        <v>90</v>
      </c>
      <c r="N46" s="23" t="s">
        <v>92</v>
      </c>
      <c r="O46" s="20" t="s">
        <v>70</v>
      </c>
      <c r="P46" s="20" t="s">
        <v>94</v>
      </c>
      <c r="Q46" s="27" t="s">
        <v>95</v>
      </c>
      <c r="R46" s="71">
        <f t="shared" si="3"/>
        <v>0</v>
      </c>
      <c r="S46" s="92"/>
      <c r="T46" s="27" t="s">
        <v>95</v>
      </c>
      <c r="U46" s="27" t="s">
        <v>95</v>
      </c>
      <c r="V46" s="65">
        <f t="shared" si="1"/>
        <v>0</v>
      </c>
      <c r="W46" s="92"/>
      <c r="X46" s="27" t="s">
        <v>95</v>
      </c>
      <c r="Y46" s="27" t="s">
        <v>95</v>
      </c>
      <c r="Z46" s="27" t="s">
        <v>95</v>
      </c>
      <c r="AA46" s="27" t="s">
        <v>95</v>
      </c>
      <c r="AB46" s="27" t="s">
        <v>95</v>
      </c>
      <c r="AC46" s="59" t="s">
        <v>152</v>
      </c>
      <c r="AD46" s="78" t="s">
        <v>180</v>
      </c>
    </row>
    <row r="47" spans="1:30" s="9" customFormat="1" ht="236.25" customHeight="1" x14ac:dyDescent="0.25">
      <c r="A47" s="20" t="s">
        <v>29</v>
      </c>
      <c r="B47" s="31" t="s">
        <v>145</v>
      </c>
      <c r="C47" s="31" t="s">
        <v>321</v>
      </c>
      <c r="D47" s="31" t="s">
        <v>202</v>
      </c>
      <c r="E47" s="20" t="s">
        <v>221</v>
      </c>
      <c r="F47" s="38" t="s">
        <v>405</v>
      </c>
      <c r="G47" s="38" t="s">
        <v>439</v>
      </c>
      <c r="H47" s="73">
        <v>17240000</v>
      </c>
      <c r="I47" s="26">
        <f t="shared" ref="I47:I91" si="6">J47*$K$1</f>
        <v>17240000</v>
      </c>
      <c r="J47" s="156">
        <v>4000000</v>
      </c>
      <c r="K47" s="24" t="s">
        <v>119</v>
      </c>
      <c r="L47" s="20" t="s">
        <v>135</v>
      </c>
      <c r="M47" s="20" t="s">
        <v>90</v>
      </c>
      <c r="N47" s="23" t="s">
        <v>89</v>
      </c>
      <c r="O47" s="20" t="s">
        <v>70</v>
      </c>
      <c r="P47" s="20" t="s">
        <v>94</v>
      </c>
      <c r="Q47" s="27" t="s">
        <v>95</v>
      </c>
      <c r="R47" s="65">
        <f t="shared" si="3"/>
        <v>0</v>
      </c>
      <c r="S47" s="92"/>
      <c r="T47" s="27" t="s">
        <v>95</v>
      </c>
      <c r="U47" s="27" t="s">
        <v>95</v>
      </c>
      <c r="V47" s="65">
        <f t="shared" si="1"/>
        <v>0</v>
      </c>
      <c r="W47" s="92"/>
      <c r="X47" s="27" t="s">
        <v>95</v>
      </c>
      <c r="Y47" s="27" t="s">
        <v>95</v>
      </c>
      <c r="Z47" s="27" t="s">
        <v>95</v>
      </c>
      <c r="AA47" s="27" t="s">
        <v>95</v>
      </c>
      <c r="AB47" s="27" t="s">
        <v>95</v>
      </c>
      <c r="AC47" s="59" t="s">
        <v>157</v>
      </c>
      <c r="AD47" s="78" t="s">
        <v>179</v>
      </c>
    </row>
    <row r="48" spans="1:30" s="9" customFormat="1" ht="147" customHeight="1" x14ac:dyDescent="0.25">
      <c r="A48" s="20" t="s">
        <v>29</v>
      </c>
      <c r="B48" s="31" t="s">
        <v>145</v>
      </c>
      <c r="C48" s="32" t="s">
        <v>322</v>
      </c>
      <c r="D48" s="32" t="s">
        <v>203</v>
      </c>
      <c r="E48" s="20" t="s">
        <v>222</v>
      </c>
      <c r="F48" s="38" t="s">
        <v>462</v>
      </c>
      <c r="G48" s="38" t="s">
        <v>463</v>
      </c>
      <c r="H48" s="73">
        <v>67904050</v>
      </c>
      <c r="I48" s="26">
        <f t="shared" si="6"/>
        <v>67904050</v>
      </c>
      <c r="J48" s="156">
        <v>15755000</v>
      </c>
      <c r="K48" s="24" t="s">
        <v>119</v>
      </c>
      <c r="L48" s="20" t="s">
        <v>135</v>
      </c>
      <c r="M48" s="20" t="s">
        <v>90</v>
      </c>
      <c r="N48" s="23" t="s">
        <v>89</v>
      </c>
      <c r="O48" s="20" t="s">
        <v>70</v>
      </c>
      <c r="P48" s="20" t="s">
        <v>94</v>
      </c>
      <c r="Q48" s="27" t="s">
        <v>95</v>
      </c>
      <c r="R48" s="65">
        <f t="shared" si="3"/>
        <v>0</v>
      </c>
      <c r="S48" s="92"/>
      <c r="T48" s="27" t="s">
        <v>95</v>
      </c>
      <c r="U48" s="27" t="s">
        <v>95</v>
      </c>
      <c r="V48" s="65">
        <f t="shared" si="1"/>
        <v>0</v>
      </c>
      <c r="W48" s="92"/>
      <c r="X48" s="27" t="s">
        <v>95</v>
      </c>
      <c r="Y48" s="27" t="s">
        <v>95</v>
      </c>
      <c r="Z48" s="27" t="s">
        <v>95</v>
      </c>
      <c r="AA48" s="27" t="s">
        <v>95</v>
      </c>
      <c r="AB48" s="27" t="s">
        <v>95</v>
      </c>
      <c r="AC48" s="60" t="s">
        <v>157</v>
      </c>
      <c r="AD48" s="78"/>
    </row>
    <row r="49" spans="1:30" s="9" customFormat="1" ht="153.75" customHeight="1" x14ac:dyDescent="0.25">
      <c r="A49" s="20" t="s">
        <v>29</v>
      </c>
      <c r="B49" s="20" t="s">
        <v>163</v>
      </c>
      <c r="C49" s="20"/>
      <c r="D49" s="20" t="s">
        <v>297</v>
      </c>
      <c r="E49" s="20" t="s">
        <v>223</v>
      </c>
      <c r="F49" s="38" t="s">
        <v>422</v>
      </c>
      <c r="G49" s="38" t="s">
        <v>497</v>
      </c>
      <c r="H49" s="73">
        <v>5495250</v>
      </c>
      <c r="I49" s="26">
        <f t="shared" si="6"/>
        <v>5495249.9999999991</v>
      </c>
      <c r="J49" s="156">
        <v>1275000</v>
      </c>
      <c r="K49" s="24" t="s">
        <v>119</v>
      </c>
      <c r="L49" s="20" t="s">
        <v>135</v>
      </c>
      <c r="M49" s="20" t="s">
        <v>90</v>
      </c>
      <c r="N49" s="23" t="s">
        <v>92</v>
      </c>
      <c r="O49" s="20" t="s">
        <v>70</v>
      </c>
      <c r="P49" s="130" t="s">
        <v>500</v>
      </c>
      <c r="Q49" s="30">
        <v>21420699.999999996</v>
      </c>
      <c r="R49" s="71">
        <f t="shared" ref="R49:R73" si="7">S49*$K$1</f>
        <v>21420699.999999996</v>
      </c>
      <c r="S49" s="87">
        <v>4970000</v>
      </c>
      <c r="T49" s="28" t="s">
        <v>507</v>
      </c>
      <c r="U49" s="27" t="s">
        <v>95</v>
      </c>
      <c r="V49" s="65">
        <f t="shared" si="1"/>
        <v>0</v>
      </c>
      <c r="W49" s="92"/>
      <c r="X49" s="27" t="s">
        <v>95</v>
      </c>
      <c r="Y49" s="27" t="s">
        <v>95</v>
      </c>
      <c r="Z49" s="27" t="s">
        <v>95</v>
      </c>
      <c r="AA49" s="27" t="s">
        <v>95</v>
      </c>
      <c r="AB49" s="27" t="s">
        <v>95</v>
      </c>
      <c r="AC49" s="59" t="s">
        <v>157</v>
      </c>
      <c r="AD49" s="78" t="s">
        <v>179</v>
      </c>
    </row>
    <row r="50" spans="1:30" s="9" customFormat="1" ht="178.5" customHeight="1" x14ac:dyDescent="0.25">
      <c r="A50" s="20" t="s">
        <v>30</v>
      </c>
      <c r="B50" s="20" t="s">
        <v>148</v>
      </c>
      <c r="C50" s="20"/>
      <c r="D50" s="20" t="s">
        <v>224</v>
      </c>
      <c r="E50" s="20" t="s">
        <v>111</v>
      </c>
      <c r="F50" s="28" t="s">
        <v>381</v>
      </c>
      <c r="G50" s="38" t="s">
        <v>410</v>
      </c>
      <c r="H50" s="73">
        <v>17240000</v>
      </c>
      <c r="I50" s="26">
        <f t="shared" si="6"/>
        <v>17240000</v>
      </c>
      <c r="J50" s="156">
        <v>4000000</v>
      </c>
      <c r="K50" s="24" t="s">
        <v>119</v>
      </c>
      <c r="L50" s="20" t="s">
        <v>135</v>
      </c>
      <c r="M50" s="20" t="s">
        <v>93</v>
      </c>
      <c r="N50" s="23" t="s">
        <v>89</v>
      </c>
      <c r="O50" s="20" t="s">
        <v>71</v>
      </c>
      <c r="P50" s="20" t="s">
        <v>94</v>
      </c>
      <c r="Q50" s="27" t="s">
        <v>95</v>
      </c>
      <c r="R50" s="65">
        <f t="shared" si="7"/>
        <v>0</v>
      </c>
      <c r="S50" s="92"/>
      <c r="T50" s="27" t="s">
        <v>95</v>
      </c>
      <c r="U50" s="27" t="s">
        <v>95</v>
      </c>
      <c r="V50" s="65">
        <f t="shared" ref="V50:V99" si="8">W50*$K$1</f>
        <v>0</v>
      </c>
      <c r="W50" s="92"/>
      <c r="X50" s="27" t="s">
        <v>95</v>
      </c>
      <c r="Y50" s="27" t="s">
        <v>95</v>
      </c>
      <c r="Z50" s="27" t="s">
        <v>95</v>
      </c>
      <c r="AA50" s="27" t="s">
        <v>95</v>
      </c>
      <c r="AB50" s="27" t="s">
        <v>95</v>
      </c>
      <c r="AC50" s="60" t="s">
        <v>157</v>
      </c>
      <c r="AD50" s="78"/>
    </row>
    <row r="51" spans="1:30" s="9" customFormat="1" ht="163.5" customHeight="1" x14ac:dyDescent="0.25">
      <c r="A51" s="20" t="s">
        <v>30</v>
      </c>
      <c r="B51" s="20" t="s">
        <v>147</v>
      </c>
      <c r="C51" s="20" t="s">
        <v>323</v>
      </c>
      <c r="D51" s="20" t="s">
        <v>225</v>
      </c>
      <c r="E51" s="20" t="s">
        <v>112</v>
      </c>
      <c r="F51" s="38" t="s">
        <v>404</v>
      </c>
      <c r="G51" s="38" t="s">
        <v>439</v>
      </c>
      <c r="H51" s="73">
        <v>62354101.789999999</v>
      </c>
      <c r="I51" s="26">
        <f t="shared" si="6"/>
        <v>62354101.789999992</v>
      </c>
      <c r="J51" s="156">
        <v>14467309</v>
      </c>
      <c r="K51" s="24" t="s">
        <v>119</v>
      </c>
      <c r="L51" s="20" t="s">
        <v>135</v>
      </c>
      <c r="M51" s="20" t="s">
        <v>93</v>
      </c>
      <c r="N51" s="23" t="s">
        <v>89</v>
      </c>
      <c r="O51" s="20" t="s">
        <v>71</v>
      </c>
      <c r="P51" s="20" t="s">
        <v>94</v>
      </c>
      <c r="Q51" s="27" t="s">
        <v>95</v>
      </c>
      <c r="R51" s="65">
        <f t="shared" si="7"/>
        <v>0</v>
      </c>
      <c r="S51" s="92"/>
      <c r="T51" s="27" t="s">
        <v>95</v>
      </c>
      <c r="U51" s="27" t="s">
        <v>95</v>
      </c>
      <c r="V51" s="65">
        <f t="shared" si="8"/>
        <v>0</v>
      </c>
      <c r="W51" s="92"/>
      <c r="X51" s="27" t="s">
        <v>95</v>
      </c>
      <c r="Y51" s="27" t="s">
        <v>95</v>
      </c>
      <c r="Z51" s="27" t="s">
        <v>95</v>
      </c>
      <c r="AA51" s="27" t="s">
        <v>95</v>
      </c>
      <c r="AB51" s="27" t="s">
        <v>95</v>
      </c>
      <c r="AC51" s="60" t="s">
        <v>157</v>
      </c>
      <c r="AD51" s="78"/>
    </row>
    <row r="52" spans="1:30" s="9" customFormat="1" ht="303" customHeight="1" x14ac:dyDescent="0.25">
      <c r="A52" s="20" t="s">
        <v>30</v>
      </c>
      <c r="B52" s="20" t="s">
        <v>31</v>
      </c>
      <c r="C52" s="20"/>
      <c r="D52" s="20" t="s">
        <v>298</v>
      </c>
      <c r="E52" s="20" t="s">
        <v>111</v>
      </c>
      <c r="F52" s="38" t="s">
        <v>421</v>
      </c>
      <c r="G52" s="38" t="s">
        <v>422</v>
      </c>
      <c r="H52" s="73">
        <v>75875123.819999993</v>
      </c>
      <c r="I52" s="26">
        <f t="shared" si="6"/>
        <v>72013410.879999995</v>
      </c>
      <c r="J52" s="156">
        <f>6000000+4008448+6700000</f>
        <v>16708448</v>
      </c>
      <c r="K52" s="24" t="s">
        <v>119</v>
      </c>
      <c r="L52" s="20" t="s">
        <v>135</v>
      </c>
      <c r="M52" s="20" t="s">
        <v>93</v>
      </c>
      <c r="N52" s="23" t="s">
        <v>92</v>
      </c>
      <c r="O52" s="20" t="s">
        <v>71</v>
      </c>
      <c r="P52" s="20" t="s">
        <v>478</v>
      </c>
      <c r="Q52" s="27" t="s">
        <v>95</v>
      </c>
      <c r="R52" s="71">
        <f>S52*$K$1</f>
        <v>0</v>
      </c>
      <c r="S52" s="92"/>
      <c r="T52" s="27" t="s">
        <v>95</v>
      </c>
      <c r="U52" s="27" t="s">
        <v>95</v>
      </c>
      <c r="V52" s="65">
        <f t="shared" si="8"/>
        <v>0</v>
      </c>
      <c r="W52" s="92"/>
      <c r="X52" s="27" t="s">
        <v>95</v>
      </c>
      <c r="Y52" s="27" t="s">
        <v>95</v>
      </c>
      <c r="Z52" s="27" t="s">
        <v>95</v>
      </c>
      <c r="AA52" s="27" t="s">
        <v>95</v>
      </c>
      <c r="AB52" s="27" t="s">
        <v>95</v>
      </c>
      <c r="AC52" s="59" t="s">
        <v>157</v>
      </c>
      <c r="AD52" s="78" t="s">
        <v>179</v>
      </c>
    </row>
    <row r="53" spans="1:30" s="9" customFormat="1" ht="127.5" customHeight="1" x14ac:dyDescent="0.25">
      <c r="A53" s="20" t="s">
        <v>30</v>
      </c>
      <c r="B53" s="20" t="s">
        <v>471</v>
      </c>
      <c r="C53" s="134"/>
      <c r="D53" s="20" t="s">
        <v>445</v>
      </c>
      <c r="E53" s="20" t="s">
        <v>472</v>
      </c>
      <c r="F53" s="85" t="s">
        <v>405</v>
      </c>
      <c r="G53" s="139" t="s">
        <v>439</v>
      </c>
      <c r="H53" s="73">
        <v>25599404.199999999</v>
      </c>
      <c r="I53" s="26">
        <f>J53*4.3618</f>
        <v>25599404.199999999</v>
      </c>
      <c r="J53" s="156">
        <v>5869000</v>
      </c>
      <c r="K53" s="42">
        <v>2108188.7939999998</v>
      </c>
      <c r="L53" s="20" t="s">
        <v>135</v>
      </c>
      <c r="M53" s="20" t="s">
        <v>90</v>
      </c>
      <c r="N53" s="23" t="s">
        <v>89</v>
      </c>
      <c r="O53" s="20" t="s">
        <v>72</v>
      </c>
      <c r="P53" s="20" t="s">
        <v>94</v>
      </c>
      <c r="Q53" s="135" t="s">
        <v>175</v>
      </c>
      <c r="R53" s="71" t="e">
        <f>S53*$K$1</f>
        <v>#VALUE!</v>
      </c>
      <c r="S53" s="87" t="s">
        <v>175</v>
      </c>
      <c r="T53" s="136" t="s">
        <v>175</v>
      </c>
      <c r="U53" s="27" t="s">
        <v>95</v>
      </c>
      <c r="V53" s="65"/>
      <c r="W53" s="137"/>
      <c r="X53" s="27" t="s">
        <v>95</v>
      </c>
      <c r="Y53" s="27" t="s">
        <v>95</v>
      </c>
      <c r="Z53" s="27" t="s">
        <v>95</v>
      </c>
      <c r="AA53" s="27" t="s">
        <v>95</v>
      </c>
      <c r="AB53" s="27" t="s">
        <v>95</v>
      </c>
      <c r="AC53" s="59" t="s">
        <v>157</v>
      </c>
      <c r="AD53" s="78"/>
    </row>
    <row r="54" spans="1:30" s="9" customFormat="1" ht="105" x14ac:dyDescent="0.25">
      <c r="A54" s="20" t="s">
        <v>30</v>
      </c>
      <c r="B54" s="20" t="s">
        <v>164</v>
      </c>
      <c r="C54" s="20"/>
      <c r="D54" s="20" t="s">
        <v>204</v>
      </c>
      <c r="E54" s="20" t="s">
        <v>359</v>
      </c>
      <c r="F54" s="28" t="s">
        <v>405</v>
      </c>
      <c r="G54" s="28" t="s">
        <v>439</v>
      </c>
      <c r="H54" s="73">
        <v>17138738.5</v>
      </c>
      <c r="I54" s="26">
        <f>J54*4.2965</f>
        <v>17138738.5</v>
      </c>
      <c r="J54" s="156">
        <v>3989000</v>
      </c>
      <c r="K54" s="42">
        <v>2016321.6710000001</v>
      </c>
      <c r="L54" s="20" t="s">
        <v>135</v>
      </c>
      <c r="M54" s="20" t="s">
        <v>90</v>
      </c>
      <c r="N54" s="23" t="s">
        <v>89</v>
      </c>
      <c r="O54" s="20" t="s">
        <v>72</v>
      </c>
      <c r="P54" s="20" t="s">
        <v>94</v>
      </c>
      <c r="Q54" s="27" t="s">
        <v>95</v>
      </c>
      <c r="R54" s="65">
        <f t="shared" si="7"/>
        <v>0</v>
      </c>
      <c r="S54" s="87"/>
      <c r="T54" s="27" t="s">
        <v>95</v>
      </c>
      <c r="U54" s="27" t="s">
        <v>95</v>
      </c>
      <c r="V54" s="65">
        <f t="shared" si="8"/>
        <v>0</v>
      </c>
      <c r="W54" s="87"/>
      <c r="X54" s="27" t="s">
        <v>95</v>
      </c>
      <c r="Y54" s="27" t="s">
        <v>95</v>
      </c>
      <c r="Z54" s="27" t="s">
        <v>95</v>
      </c>
      <c r="AA54" s="27" t="s">
        <v>95</v>
      </c>
      <c r="AB54" s="27" t="s">
        <v>95</v>
      </c>
      <c r="AC54" s="59" t="s">
        <v>153</v>
      </c>
      <c r="AD54" s="78"/>
    </row>
    <row r="55" spans="1:30" s="9" customFormat="1" ht="135.75" customHeight="1" x14ac:dyDescent="0.25">
      <c r="A55" s="20" t="s">
        <v>30</v>
      </c>
      <c r="B55" s="20" t="s">
        <v>32</v>
      </c>
      <c r="C55" s="20"/>
      <c r="D55" s="20" t="s">
        <v>205</v>
      </c>
      <c r="E55" s="20" t="s">
        <v>210</v>
      </c>
      <c r="F55" s="38" t="s">
        <v>401</v>
      </c>
      <c r="G55" s="28" t="s">
        <v>508</v>
      </c>
      <c r="H55" s="73">
        <v>12927900</v>
      </c>
      <c r="I55" s="26">
        <f>J55*4.3093</f>
        <v>12927900.000000002</v>
      </c>
      <c r="J55" s="156">
        <v>3000000</v>
      </c>
      <c r="K55" s="42">
        <v>1064651.3487</v>
      </c>
      <c r="L55" s="20" t="s">
        <v>135</v>
      </c>
      <c r="M55" s="20" t="s">
        <v>90</v>
      </c>
      <c r="N55" s="23" t="s">
        <v>89</v>
      </c>
      <c r="O55" s="20" t="s">
        <v>72</v>
      </c>
      <c r="P55" s="20" t="s">
        <v>94</v>
      </c>
      <c r="Q55" s="26">
        <v>21546500</v>
      </c>
      <c r="R55" s="65">
        <f>S55*4.3093</f>
        <v>21546500</v>
      </c>
      <c r="S55" s="88">
        <v>5000000</v>
      </c>
      <c r="T55" s="27" t="s">
        <v>96</v>
      </c>
      <c r="U55" s="27" t="s">
        <v>95</v>
      </c>
      <c r="V55" s="65">
        <f t="shared" si="8"/>
        <v>0</v>
      </c>
      <c r="W55" s="87"/>
      <c r="X55" s="27" t="s">
        <v>95</v>
      </c>
      <c r="Y55" s="27" t="s">
        <v>95</v>
      </c>
      <c r="Z55" s="27" t="s">
        <v>95</v>
      </c>
      <c r="AA55" s="27" t="s">
        <v>95</v>
      </c>
      <c r="AB55" s="27" t="s">
        <v>95</v>
      </c>
      <c r="AC55" s="59" t="s">
        <v>430</v>
      </c>
      <c r="AD55" s="78"/>
    </row>
    <row r="56" spans="1:30" s="9" customFormat="1" ht="105" x14ac:dyDescent="0.25">
      <c r="A56" s="20" t="s">
        <v>30</v>
      </c>
      <c r="B56" s="20" t="s">
        <v>165</v>
      </c>
      <c r="C56" s="31" t="s">
        <v>324</v>
      </c>
      <c r="D56" s="31" t="s">
        <v>206</v>
      </c>
      <c r="E56" s="20" t="s">
        <v>226</v>
      </c>
      <c r="F56" s="28" t="s">
        <v>96</v>
      </c>
      <c r="G56" s="28" t="s">
        <v>96</v>
      </c>
      <c r="H56" s="73">
        <v>17150576.119999997</v>
      </c>
      <c r="I56" s="26">
        <f t="shared" si="6"/>
        <v>17150576.119999997</v>
      </c>
      <c r="J56" s="156">
        <v>3979252</v>
      </c>
      <c r="K56" s="121" t="s">
        <v>474</v>
      </c>
      <c r="L56" s="20" t="s">
        <v>135</v>
      </c>
      <c r="M56" s="20" t="s">
        <v>90</v>
      </c>
      <c r="N56" s="23" t="s">
        <v>89</v>
      </c>
      <c r="O56" s="20" t="s">
        <v>73</v>
      </c>
      <c r="P56" s="20" t="s">
        <v>94</v>
      </c>
      <c r="Q56" s="26" t="s">
        <v>175</v>
      </c>
      <c r="R56" s="65" t="s">
        <v>175</v>
      </c>
      <c r="S56" s="87" t="s">
        <v>175</v>
      </c>
      <c r="T56" s="27" t="s">
        <v>175</v>
      </c>
      <c r="U56" s="27" t="s">
        <v>95</v>
      </c>
      <c r="V56" s="65">
        <f t="shared" si="8"/>
        <v>0</v>
      </c>
      <c r="W56" s="87"/>
      <c r="X56" s="27" t="s">
        <v>95</v>
      </c>
      <c r="Y56" s="27" t="s">
        <v>95</v>
      </c>
      <c r="Z56" s="27" t="s">
        <v>95</v>
      </c>
      <c r="AA56" s="27" t="s">
        <v>95</v>
      </c>
      <c r="AB56" s="27" t="s">
        <v>95</v>
      </c>
      <c r="AC56" s="59" t="s">
        <v>153</v>
      </c>
      <c r="AD56" s="78"/>
    </row>
    <row r="57" spans="1:30" s="53" customFormat="1" ht="100.5" customHeight="1" x14ac:dyDescent="0.25">
      <c r="A57" s="20" t="s">
        <v>30</v>
      </c>
      <c r="B57" s="20" t="s">
        <v>165</v>
      </c>
      <c r="C57" s="31" t="s">
        <v>328</v>
      </c>
      <c r="D57" s="31" t="s">
        <v>207</v>
      </c>
      <c r="E57" s="20" t="s">
        <v>226</v>
      </c>
      <c r="F57" s="28" t="s">
        <v>96</v>
      </c>
      <c r="G57" s="28" t="s">
        <v>96</v>
      </c>
      <c r="H57" s="73">
        <v>28595617.339999996</v>
      </c>
      <c r="I57" s="26">
        <f t="shared" si="6"/>
        <v>28595617.339999996</v>
      </c>
      <c r="J57" s="162">
        <v>6634714</v>
      </c>
      <c r="K57" s="121" t="s">
        <v>474</v>
      </c>
      <c r="L57" s="20" t="s">
        <v>135</v>
      </c>
      <c r="M57" s="20" t="s">
        <v>90</v>
      </c>
      <c r="N57" s="23" t="s">
        <v>89</v>
      </c>
      <c r="O57" s="20" t="s">
        <v>73</v>
      </c>
      <c r="P57" s="20" t="s">
        <v>94</v>
      </c>
      <c r="Q57" s="26" t="s">
        <v>175</v>
      </c>
      <c r="R57" s="65" t="s">
        <v>175</v>
      </c>
      <c r="S57" s="87" t="s">
        <v>175</v>
      </c>
      <c r="T57" s="27" t="s">
        <v>175</v>
      </c>
      <c r="U57" s="27" t="s">
        <v>95</v>
      </c>
      <c r="V57" s="65">
        <f t="shared" si="8"/>
        <v>0</v>
      </c>
      <c r="W57" s="87"/>
      <c r="X57" s="27" t="s">
        <v>95</v>
      </c>
      <c r="Y57" s="27" t="s">
        <v>95</v>
      </c>
      <c r="Z57" s="27" t="s">
        <v>95</v>
      </c>
      <c r="AA57" s="27" t="s">
        <v>95</v>
      </c>
      <c r="AB57" s="27" t="s">
        <v>95</v>
      </c>
      <c r="AC57" s="60" t="s">
        <v>153</v>
      </c>
      <c r="AD57" s="79"/>
    </row>
    <row r="58" spans="1:30" s="9" customFormat="1" ht="103.5" customHeight="1" x14ac:dyDescent="0.25">
      <c r="A58" s="20" t="s">
        <v>30</v>
      </c>
      <c r="B58" s="20" t="s">
        <v>165</v>
      </c>
      <c r="C58" s="20" t="s">
        <v>325</v>
      </c>
      <c r="D58" s="20" t="s">
        <v>299</v>
      </c>
      <c r="E58" s="20" t="s">
        <v>226</v>
      </c>
      <c r="F58" s="28" t="s">
        <v>96</v>
      </c>
      <c r="G58" s="28" t="s">
        <v>96</v>
      </c>
      <c r="H58" s="73">
        <v>34236200.539999999</v>
      </c>
      <c r="I58" s="26">
        <f>J58*$K$1</f>
        <v>34236200.539999999</v>
      </c>
      <c r="J58" s="156">
        <v>7943434</v>
      </c>
      <c r="K58" s="24" t="s">
        <v>119</v>
      </c>
      <c r="L58" s="20" t="s">
        <v>135</v>
      </c>
      <c r="M58" s="20" t="s">
        <v>90</v>
      </c>
      <c r="N58" s="23" t="s">
        <v>89</v>
      </c>
      <c r="O58" s="20" t="s">
        <v>73</v>
      </c>
      <c r="P58" s="20" t="s">
        <v>94</v>
      </c>
      <c r="Q58" s="49" t="s">
        <v>175</v>
      </c>
      <c r="R58" s="65" t="s">
        <v>175</v>
      </c>
      <c r="S58" s="89" t="s">
        <v>175</v>
      </c>
      <c r="T58" s="27" t="s">
        <v>175</v>
      </c>
      <c r="U58" s="27" t="s">
        <v>95</v>
      </c>
      <c r="V58" s="65">
        <f t="shared" si="8"/>
        <v>0</v>
      </c>
      <c r="W58" s="87"/>
      <c r="X58" s="27" t="s">
        <v>95</v>
      </c>
      <c r="Y58" s="27" t="s">
        <v>95</v>
      </c>
      <c r="Z58" s="27" t="s">
        <v>95</v>
      </c>
      <c r="AA58" s="27" t="s">
        <v>95</v>
      </c>
      <c r="AB58" s="27" t="s">
        <v>95</v>
      </c>
      <c r="AC58" s="60" t="s">
        <v>153</v>
      </c>
      <c r="AD58" s="78"/>
    </row>
    <row r="59" spans="1:30" s="9" customFormat="1" ht="108.75" customHeight="1" x14ac:dyDescent="0.25">
      <c r="A59" s="20" t="s">
        <v>30</v>
      </c>
      <c r="B59" s="20" t="s">
        <v>166</v>
      </c>
      <c r="C59" s="20"/>
      <c r="D59" s="31" t="s">
        <v>260</v>
      </c>
      <c r="E59" s="20" t="s">
        <v>226</v>
      </c>
      <c r="F59" s="38" t="s">
        <v>96</v>
      </c>
      <c r="G59" s="38" t="s">
        <v>96</v>
      </c>
      <c r="H59" s="73">
        <v>430999.99999999994</v>
      </c>
      <c r="I59" s="26">
        <f t="shared" ref="I59:I60" si="9">J59*$K$1</f>
        <v>430999.99999999994</v>
      </c>
      <c r="J59" s="155">
        <f>1000000-900000</f>
        <v>100000</v>
      </c>
      <c r="K59" s="24" t="s">
        <v>119</v>
      </c>
      <c r="L59" s="20" t="s">
        <v>135</v>
      </c>
      <c r="M59" s="20" t="s">
        <v>90</v>
      </c>
      <c r="N59" s="23" t="s">
        <v>92</v>
      </c>
      <c r="O59" s="20" t="s">
        <v>73</v>
      </c>
      <c r="P59" s="130" t="s">
        <v>500</v>
      </c>
      <c r="Q59" s="27" t="s">
        <v>95</v>
      </c>
      <c r="R59" s="71">
        <f t="shared" ref="R59" si="10">S59*$K$1</f>
        <v>0</v>
      </c>
      <c r="S59" s="87"/>
      <c r="T59" s="27" t="s">
        <v>95</v>
      </c>
      <c r="U59" s="27" t="s">
        <v>95</v>
      </c>
      <c r="V59" s="65">
        <f t="shared" si="8"/>
        <v>0</v>
      </c>
      <c r="W59" s="87"/>
      <c r="X59" s="27" t="s">
        <v>95</v>
      </c>
      <c r="Y59" s="27" t="s">
        <v>95</v>
      </c>
      <c r="Z59" s="27" t="s">
        <v>95</v>
      </c>
      <c r="AA59" s="27" t="s">
        <v>95</v>
      </c>
      <c r="AB59" s="27" t="s">
        <v>95</v>
      </c>
      <c r="AC59" s="59" t="s">
        <v>153</v>
      </c>
      <c r="AD59" s="78" t="s">
        <v>179</v>
      </c>
    </row>
    <row r="60" spans="1:30" s="9" customFormat="1" ht="100.5" customHeight="1" x14ac:dyDescent="0.25">
      <c r="A60" s="20" t="s">
        <v>30</v>
      </c>
      <c r="B60" s="20" t="s">
        <v>167</v>
      </c>
      <c r="C60" s="20"/>
      <c r="D60" s="31" t="s">
        <v>208</v>
      </c>
      <c r="E60" s="20" t="s">
        <v>226</v>
      </c>
      <c r="F60" s="27" t="s">
        <v>417</v>
      </c>
      <c r="G60" s="27" t="s">
        <v>417</v>
      </c>
      <c r="H60" s="73">
        <v>14382151.059999999</v>
      </c>
      <c r="I60" s="26">
        <f t="shared" si="9"/>
        <v>14382151.059999999</v>
      </c>
      <c r="J60" s="155">
        <v>3336926</v>
      </c>
      <c r="K60" s="121" t="s">
        <v>474</v>
      </c>
      <c r="L60" s="20" t="s">
        <v>135</v>
      </c>
      <c r="M60" s="20" t="s">
        <v>90</v>
      </c>
      <c r="N60" s="23" t="s">
        <v>89</v>
      </c>
      <c r="O60" s="20" t="s">
        <v>73</v>
      </c>
      <c r="P60" s="20" t="s">
        <v>94</v>
      </c>
      <c r="Q60" s="26" t="s">
        <v>175</v>
      </c>
      <c r="R60" s="65" t="s">
        <v>175</v>
      </c>
      <c r="S60" s="87" t="s">
        <v>175</v>
      </c>
      <c r="T60" s="27" t="s">
        <v>175</v>
      </c>
      <c r="U60" s="27" t="s">
        <v>95</v>
      </c>
      <c r="V60" s="65">
        <f t="shared" si="8"/>
        <v>0</v>
      </c>
      <c r="W60" s="87"/>
      <c r="X60" s="27" t="s">
        <v>95</v>
      </c>
      <c r="Y60" s="27" t="s">
        <v>95</v>
      </c>
      <c r="Z60" s="27" t="s">
        <v>95</v>
      </c>
      <c r="AA60" s="27" t="s">
        <v>95</v>
      </c>
      <c r="AB60" s="27" t="s">
        <v>95</v>
      </c>
      <c r="AC60" s="59" t="s">
        <v>153</v>
      </c>
      <c r="AD60" s="78"/>
    </row>
    <row r="61" spans="1:30" s="9" customFormat="1" ht="106.5" customHeight="1" x14ac:dyDescent="0.25">
      <c r="A61" s="20" t="s">
        <v>30</v>
      </c>
      <c r="B61" s="20" t="s">
        <v>168</v>
      </c>
      <c r="C61" s="20"/>
      <c r="D61" s="20" t="s">
        <v>209</v>
      </c>
      <c r="E61" s="20" t="s">
        <v>226</v>
      </c>
      <c r="F61" s="38" t="s">
        <v>520</v>
      </c>
      <c r="G61" s="38" t="s">
        <v>521</v>
      </c>
      <c r="H61" s="73">
        <v>14739657.056000002</v>
      </c>
      <c r="I61" s="26">
        <f>J61*4.2655</f>
        <v>14739657.056000002</v>
      </c>
      <c r="J61" s="155">
        <f>4000000-544448</f>
        <v>3455552</v>
      </c>
      <c r="K61" s="170">
        <v>1734077.17</v>
      </c>
      <c r="L61" s="20" t="s">
        <v>135</v>
      </c>
      <c r="M61" s="20" t="s">
        <v>90</v>
      </c>
      <c r="N61" s="23" t="s">
        <v>92</v>
      </c>
      <c r="O61" s="20" t="s">
        <v>73</v>
      </c>
      <c r="P61" s="20" t="s">
        <v>500</v>
      </c>
      <c r="Q61" s="27" t="s">
        <v>95</v>
      </c>
      <c r="R61" s="66">
        <f t="shared" si="7"/>
        <v>0</v>
      </c>
      <c r="S61" s="88"/>
      <c r="T61" s="27" t="s">
        <v>95</v>
      </c>
      <c r="U61" s="27" t="s">
        <v>95</v>
      </c>
      <c r="V61" s="65">
        <f t="shared" si="8"/>
        <v>0</v>
      </c>
      <c r="W61" s="87"/>
      <c r="X61" s="27" t="s">
        <v>95</v>
      </c>
      <c r="Y61" s="27" t="s">
        <v>95</v>
      </c>
      <c r="Z61" s="27" t="s">
        <v>95</v>
      </c>
      <c r="AA61" s="27" t="s">
        <v>95</v>
      </c>
      <c r="AB61" s="27" t="s">
        <v>95</v>
      </c>
      <c r="AC61" s="169" t="s">
        <v>431</v>
      </c>
      <c r="AD61" s="149" t="s">
        <v>179</v>
      </c>
    </row>
    <row r="62" spans="1:30" s="9" customFormat="1" ht="101.25" customHeight="1" x14ac:dyDescent="0.25">
      <c r="A62" s="20" t="s">
        <v>30</v>
      </c>
      <c r="B62" s="20" t="s">
        <v>33</v>
      </c>
      <c r="C62" s="20"/>
      <c r="D62" s="20" t="s">
        <v>143</v>
      </c>
      <c r="E62" s="20" t="s">
        <v>226</v>
      </c>
      <c r="F62" s="38" t="s">
        <v>405</v>
      </c>
      <c r="G62" s="38" t="s">
        <v>439</v>
      </c>
      <c r="H62" s="73">
        <v>32049159.999999996</v>
      </c>
      <c r="I62" s="26">
        <f t="shared" si="6"/>
        <v>32049159.999999996</v>
      </c>
      <c r="J62" s="155">
        <v>7436000</v>
      </c>
      <c r="K62" s="24" t="s">
        <v>119</v>
      </c>
      <c r="L62" s="20" t="s">
        <v>135</v>
      </c>
      <c r="M62" s="20" t="s">
        <v>90</v>
      </c>
      <c r="N62" s="23" t="s">
        <v>89</v>
      </c>
      <c r="O62" s="20" t="s">
        <v>73</v>
      </c>
      <c r="P62" s="20" t="s">
        <v>94</v>
      </c>
      <c r="Q62" s="27" t="s">
        <v>95</v>
      </c>
      <c r="R62" s="65">
        <f t="shared" si="7"/>
        <v>0</v>
      </c>
      <c r="S62" s="88"/>
      <c r="T62" s="27" t="s">
        <v>95</v>
      </c>
      <c r="U62" s="27" t="s">
        <v>95</v>
      </c>
      <c r="V62" s="65">
        <f t="shared" si="8"/>
        <v>0</v>
      </c>
      <c r="W62" s="87"/>
      <c r="X62" s="27" t="s">
        <v>95</v>
      </c>
      <c r="Y62" s="27" t="s">
        <v>95</v>
      </c>
      <c r="Z62" s="27" t="s">
        <v>95</v>
      </c>
      <c r="AA62" s="27" t="s">
        <v>95</v>
      </c>
      <c r="AB62" s="27" t="s">
        <v>95</v>
      </c>
      <c r="AC62" s="59" t="s">
        <v>156</v>
      </c>
      <c r="AD62" s="78"/>
    </row>
    <row r="63" spans="1:30" s="9" customFormat="1" ht="379.5" customHeight="1" x14ac:dyDescent="0.25">
      <c r="A63" s="20" t="s">
        <v>30</v>
      </c>
      <c r="B63" s="20" t="s">
        <v>278</v>
      </c>
      <c r="C63" s="20" t="s">
        <v>397</v>
      </c>
      <c r="D63" s="20" t="s">
        <v>398</v>
      </c>
      <c r="E63" s="20" t="s">
        <v>210</v>
      </c>
      <c r="F63" s="38" t="s">
        <v>438</v>
      </c>
      <c r="G63" s="28" t="s">
        <v>525</v>
      </c>
      <c r="H63" s="73">
        <v>30512250</v>
      </c>
      <c r="I63" s="26"/>
      <c r="J63" s="156">
        <v>7100000</v>
      </c>
      <c r="K63" s="24" t="s">
        <v>119</v>
      </c>
      <c r="L63" s="20" t="s">
        <v>135</v>
      </c>
      <c r="M63" s="20" t="s">
        <v>90</v>
      </c>
      <c r="N63" s="23" t="s">
        <v>92</v>
      </c>
      <c r="O63" s="20" t="s">
        <v>74</v>
      </c>
      <c r="P63" s="20" t="s">
        <v>475</v>
      </c>
      <c r="Q63" s="27" t="s">
        <v>95</v>
      </c>
      <c r="R63" s="66">
        <f t="shared" si="7"/>
        <v>0</v>
      </c>
      <c r="S63" s="88"/>
      <c r="T63" s="27" t="s">
        <v>95</v>
      </c>
      <c r="U63" s="27" t="s">
        <v>95</v>
      </c>
      <c r="V63" s="65">
        <f t="shared" si="8"/>
        <v>0</v>
      </c>
      <c r="W63" s="87"/>
      <c r="X63" s="27" t="s">
        <v>95</v>
      </c>
      <c r="Y63" s="27" t="s">
        <v>95</v>
      </c>
      <c r="Z63" s="27" t="s">
        <v>95</v>
      </c>
      <c r="AA63" s="27" t="s">
        <v>95</v>
      </c>
      <c r="AB63" s="27" t="s">
        <v>95</v>
      </c>
      <c r="AC63" s="62" t="s">
        <v>156</v>
      </c>
      <c r="AD63" s="149" t="s">
        <v>180</v>
      </c>
    </row>
    <row r="64" spans="1:30" s="9" customFormat="1" ht="117.75" customHeight="1" x14ac:dyDescent="0.25">
      <c r="A64" s="20" t="s">
        <v>30</v>
      </c>
      <c r="B64" s="20" t="s">
        <v>278</v>
      </c>
      <c r="C64" s="20" t="s">
        <v>399</v>
      </c>
      <c r="D64" s="20" t="s">
        <v>400</v>
      </c>
      <c r="E64" s="20" t="s">
        <v>228</v>
      </c>
      <c r="F64" s="28" t="s">
        <v>464</v>
      </c>
      <c r="G64" s="28" t="s">
        <v>465</v>
      </c>
      <c r="H64" s="73">
        <v>20687999.999999996</v>
      </c>
      <c r="I64" s="26">
        <f t="shared" si="6"/>
        <v>20687999.999999996</v>
      </c>
      <c r="J64" s="156">
        <v>4800000</v>
      </c>
      <c r="K64" s="24" t="s">
        <v>119</v>
      </c>
      <c r="L64" s="20" t="s">
        <v>135</v>
      </c>
      <c r="M64" s="20" t="s">
        <v>90</v>
      </c>
      <c r="N64" s="23" t="s">
        <v>89</v>
      </c>
      <c r="O64" s="20" t="s">
        <v>74</v>
      </c>
      <c r="P64" s="20" t="s">
        <v>94</v>
      </c>
      <c r="Q64" s="27" t="s">
        <v>95</v>
      </c>
      <c r="R64" s="65">
        <f t="shared" si="7"/>
        <v>0</v>
      </c>
      <c r="S64" s="88"/>
      <c r="T64" s="27" t="s">
        <v>95</v>
      </c>
      <c r="U64" s="27" t="s">
        <v>95</v>
      </c>
      <c r="V64" s="65">
        <f t="shared" si="8"/>
        <v>0</v>
      </c>
      <c r="W64" s="87"/>
      <c r="X64" s="27" t="s">
        <v>95</v>
      </c>
      <c r="Y64" s="27" t="s">
        <v>95</v>
      </c>
      <c r="Z64" s="27" t="s">
        <v>95</v>
      </c>
      <c r="AA64" s="27" t="s">
        <v>95</v>
      </c>
      <c r="AB64" s="27" t="s">
        <v>95</v>
      </c>
      <c r="AC64" s="60" t="s">
        <v>156</v>
      </c>
      <c r="AD64" s="78"/>
    </row>
    <row r="65" spans="1:30" s="9" customFormat="1" ht="302.25" customHeight="1" x14ac:dyDescent="0.25">
      <c r="A65" s="20" t="s">
        <v>30</v>
      </c>
      <c r="B65" s="20" t="s">
        <v>278</v>
      </c>
      <c r="C65" s="20" t="s">
        <v>326</v>
      </c>
      <c r="D65" s="20" t="s">
        <v>124</v>
      </c>
      <c r="E65" s="20" t="s">
        <v>229</v>
      </c>
      <c r="F65" s="38" t="s">
        <v>466</v>
      </c>
      <c r="G65" s="28" t="s">
        <v>467</v>
      </c>
      <c r="H65" s="73">
        <v>2334496.5</v>
      </c>
      <c r="I65" s="26"/>
      <c r="J65" s="156">
        <v>555000</v>
      </c>
      <c r="K65" s="24" t="s">
        <v>119</v>
      </c>
      <c r="L65" s="20" t="s">
        <v>135</v>
      </c>
      <c r="M65" s="20" t="s">
        <v>90</v>
      </c>
      <c r="N65" s="23" t="s">
        <v>92</v>
      </c>
      <c r="O65" s="20" t="s">
        <v>74</v>
      </c>
      <c r="P65" s="20" t="s">
        <v>516</v>
      </c>
      <c r="Q65" s="27" t="s">
        <v>95</v>
      </c>
      <c r="R65" s="66">
        <f t="shared" si="7"/>
        <v>0</v>
      </c>
      <c r="S65" s="88"/>
      <c r="T65" s="27" t="s">
        <v>95</v>
      </c>
      <c r="U65" s="27" t="s">
        <v>95</v>
      </c>
      <c r="V65" s="65">
        <f t="shared" si="8"/>
        <v>0</v>
      </c>
      <c r="W65" s="87"/>
      <c r="X65" s="27" t="s">
        <v>95</v>
      </c>
      <c r="Y65" s="27" t="s">
        <v>95</v>
      </c>
      <c r="Z65" s="27" t="s">
        <v>95</v>
      </c>
      <c r="AA65" s="27" t="s">
        <v>95</v>
      </c>
      <c r="AB65" s="27" t="s">
        <v>95</v>
      </c>
      <c r="AC65" s="60" t="s">
        <v>158</v>
      </c>
      <c r="AD65" s="78" t="s">
        <v>180</v>
      </c>
    </row>
    <row r="66" spans="1:30" s="9" customFormat="1" ht="118.5" customHeight="1" x14ac:dyDescent="0.25">
      <c r="A66" s="20" t="s">
        <v>30</v>
      </c>
      <c r="B66" s="20" t="s">
        <v>278</v>
      </c>
      <c r="C66" s="20" t="s">
        <v>327</v>
      </c>
      <c r="D66" s="20" t="s">
        <v>261</v>
      </c>
      <c r="E66" s="20" t="s">
        <v>230</v>
      </c>
      <c r="F66" s="28" t="s">
        <v>406</v>
      </c>
      <c r="G66" s="28" t="s">
        <v>439</v>
      </c>
      <c r="H66" s="73">
        <v>21441176.809999999</v>
      </c>
      <c r="I66" s="26">
        <f t="shared" si="6"/>
        <v>21441176.809999999</v>
      </c>
      <c r="J66" s="156">
        <v>4974751</v>
      </c>
      <c r="K66" s="24" t="s">
        <v>119</v>
      </c>
      <c r="L66" s="20" t="s">
        <v>135</v>
      </c>
      <c r="M66" s="20" t="s">
        <v>90</v>
      </c>
      <c r="N66" s="23" t="s">
        <v>89</v>
      </c>
      <c r="O66" s="20" t="s">
        <v>74</v>
      </c>
      <c r="P66" s="20" t="s">
        <v>94</v>
      </c>
      <c r="Q66" s="27" t="s">
        <v>95</v>
      </c>
      <c r="R66" s="65">
        <f t="shared" si="7"/>
        <v>0</v>
      </c>
      <c r="S66" s="87"/>
      <c r="T66" s="27" t="s">
        <v>95</v>
      </c>
      <c r="U66" s="27" t="s">
        <v>95</v>
      </c>
      <c r="V66" s="65">
        <f t="shared" si="8"/>
        <v>0</v>
      </c>
      <c r="W66" s="87"/>
      <c r="X66" s="27" t="s">
        <v>95</v>
      </c>
      <c r="Y66" s="27" t="s">
        <v>95</v>
      </c>
      <c r="Z66" s="27" t="s">
        <v>95</v>
      </c>
      <c r="AA66" s="27" t="s">
        <v>95</v>
      </c>
      <c r="AB66" s="27" t="s">
        <v>95</v>
      </c>
      <c r="AC66" s="60" t="s">
        <v>158</v>
      </c>
      <c r="AD66" s="78"/>
    </row>
    <row r="67" spans="1:30" s="53" customFormat="1" ht="122.25" customHeight="1" x14ac:dyDescent="0.25">
      <c r="A67" s="20" t="s">
        <v>30</v>
      </c>
      <c r="B67" s="20" t="s">
        <v>34</v>
      </c>
      <c r="C67" s="20"/>
      <c r="D67" s="20" t="s">
        <v>35</v>
      </c>
      <c r="E67" s="20" t="s">
        <v>227</v>
      </c>
      <c r="F67" s="37">
        <v>45239</v>
      </c>
      <c r="G67" s="37">
        <v>46022</v>
      </c>
      <c r="H67" s="73">
        <v>101162600</v>
      </c>
      <c r="I67" s="26"/>
      <c r="J67" s="156">
        <v>22000000</v>
      </c>
      <c r="K67" s="34">
        <v>5708743</v>
      </c>
      <c r="L67" s="20" t="s">
        <v>135</v>
      </c>
      <c r="M67" s="20" t="s">
        <v>90</v>
      </c>
      <c r="N67" s="23" t="s">
        <v>89</v>
      </c>
      <c r="O67" s="20" t="s">
        <v>74</v>
      </c>
      <c r="P67" s="20" t="s">
        <v>95</v>
      </c>
      <c r="Q67" s="27" t="s">
        <v>95</v>
      </c>
      <c r="R67" s="65">
        <f t="shared" si="7"/>
        <v>0</v>
      </c>
      <c r="S67" s="87"/>
      <c r="T67" s="27" t="s">
        <v>95</v>
      </c>
      <c r="U67" s="27" t="s">
        <v>95</v>
      </c>
      <c r="V67" s="65">
        <f t="shared" si="8"/>
        <v>0</v>
      </c>
      <c r="W67" s="87"/>
      <c r="X67" s="27" t="s">
        <v>95</v>
      </c>
      <c r="Y67" s="27" t="s">
        <v>95</v>
      </c>
      <c r="Z67" s="27" t="s">
        <v>95</v>
      </c>
      <c r="AA67" s="27" t="s">
        <v>95</v>
      </c>
      <c r="AB67" s="27" t="s">
        <v>95</v>
      </c>
      <c r="AC67" s="59" t="s">
        <v>158</v>
      </c>
      <c r="AD67" s="79"/>
    </row>
    <row r="68" spans="1:30" s="9" customFormat="1" ht="102" customHeight="1" x14ac:dyDescent="0.25">
      <c r="A68" s="20" t="s">
        <v>36</v>
      </c>
      <c r="B68" s="20" t="s">
        <v>279</v>
      </c>
      <c r="C68" s="20"/>
      <c r="D68" s="20" t="s">
        <v>37</v>
      </c>
      <c r="E68" s="20" t="s">
        <v>136</v>
      </c>
      <c r="F68" s="38" t="s">
        <v>96</v>
      </c>
      <c r="G68" s="38" t="s">
        <v>96</v>
      </c>
      <c r="H68" s="73">
        <v>61379999</v>
      </c>
      <c r="I68" s="26">
        <f>Harmonogram[[#This Row],[Kwota dofinansowania na nabór  EURO (UE)]]*4.34</f>
        <v>61379999.379999995</v>
      </c>
      <c r="J68" s="156">
        <v>14142857</v>
      </c>
      <c r="K68" s="34">
        <v>10831764</v>
      </c>
      <c r="L68" s="20" t="s">
        <v>135</v>
      </c>
      <c r="M68" s="20" t="s">
        <v>91</v>
      </c>
      <c r="N68" s="23" t="s">
        <v>92</v>
      </c>
      <c r="O68" s="20" t="s">
        <v>75</v>
      </c>
      <c r="P68" s="20" t="s">
        <v>95</v>
      </c>
      <c r="Q68" s="30" t="s">
        <v>175</v>
      </c>
      <c r="R68" s="69">
        <f t="shared" si="7"/>
        <v>0</v>
      </c>
      <c r="S68" s="87"/>
      <c r="T68" s="29" t="s">
        <v>175</v>
      </c>
      <c r="U68" s="30" t="s">
        <v>175</v>
      </c>
      <c r="V68" s="65" t="s">
        <v>175</v>
      </c>
      <c r="W68" s="87" t="s">
        <v>175</v>
      </c>
      <c r="X68" s="25" t="s">
        <v>175</v>
      </c>
      <c r="Y68" s="30" t="s">
        <v>175</v>
      </c>
      <c r="Z68" s="25" t="s">
        <v>175</v>
      </c>
      <c r="AA68" s="30">
        <v>184139997</v>
      </c>
      <c r="AB68" s="27" t="s">
        <v>103</v>
      </c>
      <c r="AC68" s="59" t="s">
        <v>158</v>
      </c>
      <c r="AD68" s="78"/>
    </row>
    <row r="69" spans="1:30" s="9" customFormat="1" ht="261.75" customHeight="1" x14ac:dyDescent="0.25">
      <c r="A69" s="20" t="s">
        <v>36</v>
      </c>
      <c r="B69" s="20" t="s">
        <v>280</v>
      </c>
      <c r="C69" s="20"/>
      <c r="D69" s="20" t="s">
        <v>38</v>
      </c>
      <c r="E69" s="20" t="s">
        <v>136</v>
      </c>
      <c r="F69" s="38" t="s">
        <v>98</v>
      </c>
      <c r="G69" s="38" t="s">
        <v>98</v>
      </c>
      <c r="H69" s="73">
        <v>8957352.3199999984</v>
      </c>
      <c r="I69" s="26">
        <f t="shared" si="6"/>
        <v>8957352.3199999984</v>
      </c>
      <c r="J69" s="156">
        <v>2078272</v>
      </c>
      <c r="K69" s="24" t="s">
        <v>119</v>
      </c>
      <c r="L69" s="20" t="s">
        <v>135</v>
      </c>
      <c r="M69" s="20" t="s">
        <v>91</v>
      </c>
      <c r="N69" s="23" t="s">
        <v>92</v>
      </c>
      <c r="O69" s="20" t="s">
        <v>75</v>
      </c>
      <c r="P69" s="20" t="s">
        <v>94</v>
      </c>
      <c r="Q69" s="30" t="s">
        <v>175</v>
      </c>
      <c r="R69" s="69">
        <f t="shared" si="7"/>
        <v>0</v>
      </c>
      <c r="S69" s="87"/>
      <c r="T69" s="29" t="s">
        <v>175</v>
      </c>
      <c r="U69" s="30" t="s">
        <v>175</v>
      </c>
      <c r="V69" s="65" t="e">
        <f t="shared" si="8"/>
        <v>#VALUE!</v>
      </c>
      <c r="W69" s="87" t="s">
        <v>175</v>
      </c>
      <c r="X69" s="25" t="s">
        <v>175</v>
      </c>
      <c r="Y69" s="25" t="s">
        <v>95</v>
      </c>
      <c r="Z69" s="25" t="s">
        <v>95</v>
      </c>
      <c r="AA69" s="25" t="s">
        <v>95</v>
      </c>
      <c r="AB69" s="25" t="s">
        <v>95</v>
      </c>
      <c r="AC69" s="59" t="s">
        <v>158</v>
      </c>
      <c r="AD69" s="78" t="s">
        <v>180</v>
      </c>
    </row>
    <row r="70" spans="1:30" s="9" customFormat="1" ht="179.25" customHeight="1" x14ac:dyDescent="0.25">
      <c r="A70" s="20" t="s">
        <v>36</v>
      </c>
      <c r="B70" s="20" t="s">
        <v>281</v>
      </c>
      <c r="C70" s="20"/>
      <c r="D70" s="20" t="s">
        <v>39</v>
      </c>
      <c r="E70" s="20" t="s">
        <v>231</v>
      </c>
      <c r="F70" s="28" t="s">
        <v>97</v>
      </c>
      <c r="G70" s="28" t="s">
        <v>97</v>
      </c>
      <c r="H70" s="73">
        <v>17566193.729999997</v>
      </c>
      <c r="I70" s="26">
        <f t="shared" si="6"/>
        <v>17566193.729999997</v>
      </c>
      <c r="J70" s="156">
        <v>4075683</v>
      </c>
      <c r="K70" s="34">
        <v>1033305.2599999999</v>
      </c>
      <c r="L70" s="20" t="s">
        <v>135</v>
      </c>
      <c r="M70" s="20" t="s">
        <v>91</v>
      </c>
      <c r="N70" s="23" t="s">
        <v>89</v>
      </c>
      <c r="O70" s="20" t="s">
        <v>75</v>
      </c>
      <c r="P70" s="20" t="s">
        <v>94</v>
      </c>
      <c r="Q70" s="30" t="s">
        <v>175</v>
      </c>
      <c r="R70" s="65" t="s">
        <v>175</v>
      </c>
      <c r="S70" s="88" t="s">
        <v>175</v>
      </c>
      <c r="T70" s="25" t="s">
        <v>175</v>
      </c>
      <c r="U70" s="26" t="s">
        <v>175</v>
      </c>
      <c r="V70" s="65" t="e">
        <f t="shared" si="8"/>
        <v>#VALUE!</v>
      </c>
      <c r="W70" s="87" t="s">
        <v>175</v>
      </c>
      <c r="X70" s="25" t="s">
        <v>175</v>
      </c>
      <c r="Y70" s="27" t="s">
        <v>95</v>
      </c>
      <c r="Z70" s="27" t="s">
        <v>95</v>
      </c>
      <c r="AA70" s="27" t="s">
        <v>95</v>
      </c>
      <c r="AB70" s="27" t="s">
        <v>95</v>
      </c>
      <c r="AC70" s="60" t="s">
        <v>158</v>
      </c>
      <c r="AD70" s="78"/>
    </row>
    <row r="71" spans="1:30" s="9" customFormat="1" ht="184.5" customHeight="1" x14ac:dyDescent="0.25">
      <c r="A71" s="20" t="s">
        <v>36</v>
      </c>
      <c r="B71" s="20" t="s">
        <v>40</v>
      </c>
      <c r="C71" s="20" t="s">
        <v>329</v>
      </c>
      <c r="D71" s="20" t="s">
        <v>232</v>
      </c>
      <c r="E71" s="20" t="s">
        <v>233</v>
      </c>
      <c r="F71" s="38" t="s">
        <v>405</v>
      </c>
      <c r="G71" s="38" t="s">
        <v>406</v>
      </c>
      <c r="H71" s="73">
        <v>3776344.4199999995</v>
      </c>
      <c r="I71" s="26">
        <f t="shared" si="6"/>
        <v>3776344.4199999995</v>
      </c>
      <c r="J71" s="155">
        <v>876182</v>
      </c>
      <c r="K71" s="24" t="s">
        <v>119</v>
      </c>
      <c r="L71" s="20" t="s">
        <v>135</v>
      </c>
      <c r="M71" s="20" t="s">
        <v>91</v>
      </c>
      <c r="N71" s="23" t="s">
        <v>89</v>
      </c>
      <c r="O71" s="20" t="s">
        <v>76</v>
      </c>
      <c r="P71" s="20" t="s">
        <v>94</v>
      </c>
      <c r="Q71" s="50" t="s">
        <v>175</v>
      </c>
      <c r="R71" s="65"/>
      <c r="S71" s="87"/>
      <c r="T71" s="25" t="s">
        <v>175</v>
      </c>
      <c r="U71" s="50" t="s">
        <v>175</v>
      </c>
      <c r="V71" s="65" t="e">
        <f t="shared" si="8"/>
        <v>#VALUE!</v>
      </c>
      <c r="W71" s="87" t="s">
        <v>175</v>
      </c>
      <c r="X71" s="25" t="s">
        <v>175</v>
      </c>
      <c r="Y71" s="27" t="s">
        <v>95</v>
      </c>
      <c r="Z71" s="27" t="s">
        <v>95</v>
      </c>
      <c r="AA71" s="27" t="s">
        <v>95</v>
      </c>
      <c r="AB71" s="27" t="s">
        <v>95</v>
      </c>
      <c r="AC71" s="60" t="s">
        <v>158</v>
      </c>
      <c r="AD71" s="78"/>
    </row>
    <row r="72" spans="1:30" s="9" customFormat="1" ht="187.5" customHeight="1" x14ac:dyDescent="0.25">
      <c r="A72" s="20" t="s">
        <v>36</v>
      </c>
      <c r="B72" s="20" t="s">
        <v>282</v>
      </c>
      <c r="C72" s="20" t="s">
        <v>330</v>
      </c>
      <c r="D72" s="20" t="s">
        <v>234</v>
      </c>
      <c r="E72" s="20" t="s">
        <v>233</v>
      </c>
      <c r="F72" s="25" t="s">
        <v>99</v>
      </c>
      <c r="G72" s="25" t="s">
        <v>99</v>
      </c>
      <c r="H72" s="73">
        <v>43099999.999999993</v>
      </c>
      <c r="I72" s="26">
        <f t="shared" si="6"/>
        <v>43099999.999999993</v>
      </c>
      <c r="J72" s="156">
        <v>10000000</v>
      </c>
      <c r="K72" s="24" t="s">
        <v>119</v>
      </c>
      <c r="L72" s="20" t="s">
        <v>135</v>
      </c>
      <c r="M72" s="20" t="s">
        <v>91</v>
      </c>
      <c r="N72" s="23" t="s">
        <v>89</v>
      </c>
      <c r="O72" s="20" t="s">
        <v>77</v>
      </c>
      <c r="P72" s="20" t="s">
        <v>94</v>
      </c>
      <c r="Q72" s="30" t="s">
        <v>175</v>
      </c>
      <c r="R72" s="65">
        <f t="shared" si="7"/>
        <v>0</v>
      </c>
      <c r="S72" s="87"/>
      <c r="T72" s="25" t="s">
        <v>175</v>
      </c>
      <c r="U72" s="27" t="s">
        <v>95</v>
      </c>
      <c r="V72" s="65">
        <f t="shared" si="8"/>
        <v>0</v>
      </c>
      <c r="W72" s="87"/>
      <c r="X72" s="27" t="s">
        <v>95</v>
      </c>
      <c r="Y72" s="27" t="s">
        <v>95</v>
      </c>
      <c r="Z72" s="27" t="s">
        <v>95</v>
      </c>
      <c r="AA72" s="27" t="s">
        <v>95</v>
      </c>
      <c r="AB72" s="27" t="s">
        <v>95</v>
      </c>
      <c r="AC72" s="59" t="s">
        <v>158</v>
      </c>
      <c r="AD72" s="78" t="s">
        <v>180</v>
      </c>
    </row>
    <row r="73" spans="1:30" s="9" customFormat="1" ht="177" customHeight="1" x14ac:dyDescent="0.25">
      <c r="A73" s="20" t="s">
        <v>36</v>
      </c>
      <c r="B73" s="20" t="s">
        <v>282</v>
      </c>
      <c r="C73" s="20" t="s">
        <v>331</v>
      </c>
      <c r="D73" s="20" t="s">
        <v>235</v>
      </c>
      <c r="E73" s="20" t="s">
        <v>233</v>
      </c>
      <c r="F73" s="38" t="s">
        <v>404</v>
      </c>
      <c r="G73" s="38" t="s">
        <v>405</v>
      </c>
      <c r="H73" s="73">
        <v>23716119.799999997</v>
      </c>
      <c r="I73" s="26">
        <f t="shared" si="6"/>
        <v>23716119.799999997</v>
      </c>
      <c r="J73" s="156">
        <v>5502580</v>
      </c>
      <c r="K73" s="43">
        <v>2790134.53</v>
      </c>
      <c r="L73" s="20" t="s">
        <v>135</v>
      </c>
      <c r="M73" s="20" t="s">
        <v>91</v>
      </c>
      <c r="N73" s="23" t="s">
        <v>89</v>
      </c>
      <c r="O73" s="20" t="s">
        <v>77</v>
      </c>
      <c r="P73" s="20" t="s">
        <v>94</v>
      </c>
      <c r="Q73" s="30" t="s">
        <v>175</v>
      </c>
      <c r="R73" s="65">
        <f t="shared" si="7"/>
        <v>0</v>
      </c>
      <c r="S73" s="87"/>
      <c r="T73" s="25" t="s">
        <v>175</v>
      </c>
      <c r="U73" s="30">
        <v>9105133.5999999996</v>
      </c>
      <c r="V73" s="65">
        <f t="shared" si="8"/>
        <v>9105133.5999999996</v>
      </c>
      <c r="W73" s="87">
        <v>2112560</v>
      </c>
      <c r="X73" s="25" t="s">
        <v>100</v>
      </c>
      <c r="Y73" s="25" t="s">
        <v>95</v>
      </c>
      <c r="Z73" s="25" t="s">
        <v>95</v>
      </c>
      <c r="AA73" s="27" t="s">
        <v>95</v>
      </c>
      <c r="AB73" s="27" t="s">
        <v>95</v>
      </c>
      <c r="AC73" s="59" t="s">
        <v>158</v>
      </c>
      <c r="AD73" s="78"/>
    </row>
    <row r="74" spans="1:30" s="9" customFormat="1" ht="102" customHeight="1" x14ac:dyDescent="0.25">
      <c r="A74" s="20" t="s">
        <v>36</v>
      </c>
      <c r="B74" s="20" t="s">
        <v>41</v>
      </c>
      <c r="C74" s="20"/>
      <c r="D74" s="20" t="s">
        <v>236</v>
      </c>
      <c r="E74" s="20" t="s">
        <v>136</v>
      </c>
      <c r="F74" s="38" t="s">
        <v>378</v>
      </c>
      <c r="G74" s="38" t="s">
        <v>382</v>
      </c>
      <c r="H74" s="73">
        <v>59282015.679999992</v>
      </c>
      <c r="I74" s="26">
        <f t="shared" si="6"/>
        <v>59282015.679999992</v>
      </c>
      <c r="J74" s="156">
        <v>13754528</v>
      </c>
      <c r="K74" s="24" t="s">
        <v>119</v>
      </c>
      <c r="L74" s="20" t="s">
        <v>135</v>
      </c>
      <c r="M74" s="20" t="s">
        <v>93</v>
      </c>
      <c r="N74" s="23" t="s">
        <v>92</v>
      </c>
      <c r="O74" s="20" t="s">
        <v>77</v>
      </c>
      <c r="P74" s="31" t="s">
        <v>177</v>
      </c>
      <c r="Q74" s="30" t="s">
        <v>175</v>
      </c>
      <c r="R74" s="69">
        <f t="shared" ref="R74:R99" si="11">S74*$K$1</f>
        <v>0</v>
      </c>
      <c r="S74" s="87"/>
      <c r="T74" s="25" t="s">
        <v>175</v>
      </c>
      <c r="U74" s="25" t="s">
        <v>95</v>
      </c>
      <c r="V74" s="65">
        <f t="shared" si="8"/>
        <v>0</v>
      </c>
      <c r="W74" s="87"/>
      <c r="X74" s="25" t="s">
        <v>95</v>
      </c>
      <c r="Y74" s="25" t="s">
        <v>95</v>
      </c>
      <c r="Z74" s="25" t="s">
        <v>95</v>
      </c>
      <c r="AA74" s="27" t="s">
        <v>95</v>
      </c>
      <c r="AB74" s="27" t="s">
        <v>95</v>
      </c>
      <c r="AC74" s="59" t="s">
        <v>159</v>
      </c>
      <c r="AD74" s="78" t="s">
        <v>180</v>
      </c>
    </row>
    <row r="75" spans="1:30" s="53" customFormat="1" ht="140.25" customHeight="1" x14ac:dyDescent="0.25">
      <c r="A75" s="20" t="s">
        <v>36</v>
      </c>
      <c r="B75" s="20" t="s">
        <v>283</v>
      </c>
      <c r="C75" s="20" t="s">
        <v>332</v>
      </c>
      <c r="D75" s="20" t="s">
        <v>262</v>
      </c>
      <c r="E75" s="20" t="s">
        <v>226</v>
      </c>
      <c r="F75" s="28" t="s">
        <v>527</v>
      </c>
      <c r="G75" s="28" t="s">
        <v>528</v>
      </c>
      <c r="H75" s="73">
        <v>1719952.91</v>
      </c>
      <c r="I75" s="26">
        <f t="shared" si="6"/>
        <v>1719952.91</v>
      </c>
      <c r="J75" s="156">
        <v>399061</v>
      </c>
      <c r="K75" s="43">
        <v>101177.24999999999</v>
      </c>
      <c r="L75" s="20" t="s">
        <v>135</v>
      </c>
      <c r="M75" s="20" t="s">
        <v>91</v>
      </c>
      <c r="N75" s="23" t="s">
        <v>89</v>
      </c>
      <c r="O75" s="20" t="s">
        <v>77</v>
      </c>
      <c r="P75" s="20" t="s">
        <v>94</v>
      </c>
      <c r="Q75" s="27" t="s">
        <v>95</v>
      </c>
      <c r="R75" s="65">
        <f t="shared" si="11"/>
        <v>0</v>
      </c>
      <c r="S75" s="87"/>
      <c r="T75" s="27" t="s">
        <v>95</v>
      </c>
      <c r="U75" s="27" t="s">
        <v>95</v>
      </c>
      <c r="V75" s="65">
        <f t="shared" si="8"/>
        <v>0</v>
      </c>
      <c r="W75" s="87"/>
      <c r="X75" s="27" t="s">
        <v>95</v>
      </c>
      <c r="Y75" s="27" t="s">
        <v>95</v>
      </c>
      <c r="Z75" s="27" t="s">
        <v>95</v>
      </c>
      <c r="AA75" s="27" t="s">
        <v>95</v>
      </c>
      <c r="AB75" s="27" t="s">
        <v>95</v>
      </c>
      <c r="AC75" s="59" t="s">
        <v>159</v>
      </c>
      <c r="AD75" s="79"/>
    </row>
    <row r="76" spans="1:30" s="53" customFormat="1" ht="166.5" customHeight="1" x14ac:dyDescent="0.25">
      <c r="A76" s="20" t="s">
        <v>36</v>
      </c>
      <c r="B76" s="20" t="s">
        <v>284</v>
      </c>
      <c r="C76" s="20"/>
      <c r="D76" s="20" t="s">
        <v>248</v>
      </c>
      <c r="E76" s="20" t="s">
        <v>112</v>
      </c>
      <c r="F76" s="38" t="s">
        <v>96</v>
      </c>
      <c r="G76" s="38" t="s">
        <v>96</v>
      </c>
      <c r="H76" s="73">
        <v>23769171.589999996</v>
      </c>
      <c r="I76" s="26">
        <f t="shared" si="6"/>
        <v>23769171.589999996</v>
      </c>
      <c r="J76" s="156">
        <v>5514889</v>
      </c>
      <c r="K76" s="26">
        <v>1398189.8599999999</v>
      </c>
      <c r="L76" s="20" t="s">
        <v>135</v>
      </c>
      <c r="M76" s="20" t="s">
        <v>93</v>
      </c>
      <c r="N76" s="23" t="s">
        <v>89</v>
      </c>
      <c r="O76" s="20" t="s">
        <v>78</v>
      </c>
      <c r="P76" s="20" t="s">
        <v>94</v>
      </c>
      <c r="Q76" s="30" t="s">
        <v>175</v>
      </c>
      <c r="R76" s="65" t="e">
        <f t="shared" si="11"/>
        <v>#VALUE!</v>
      </c>
      <c r="S76" s="87" t="s">
        <v>175</v>
      </c>
      <c r="T76" s="25" t="s">
        <v>175</v>
      </c>
      <c r="U76" s="25" t="s">
        <v>95</v>
      </c>
      <c r="V76" s="65">
        <f t="shared" si="8"/>
        <v>0</v>
      </c>
      <c r="W76" s="87"/>
      <c r="X76" s="25" t="s">
        <v>95</v>
      </c>
      <c r="Y76" s="25" t="s">
        <v>95</v>
      </c>
      <c r="Z76" s="25" t="s">
        <v>95</v>
      </c>
      <c r="AA76" s="27" t="s">
        <v>95</v>
      </c>
      <c r="AB76" s="27" t="s">
        <v>95</v>
      </c>
      <c r="AC76" s="59" t="s">
        <v>159</v>
      </c>
      <c r="AD76" s="79"/>
    </row>
    <row r="77" spans="1:30" s="9" customFormat="1" ht="162.75" customHeight="1" x14ac:dyDescent="0.25">
      <c r="A77" s="20" t="s">
        <v>36</v>
      </c>
      <c r="B77" s="20" t="s">
        <v>285</v>
      </c>
      <c r="C77" s="20" t="s">
        <v>333</v>
      </c>
      <c r="D77" s="20" t="s">
        <v>237</v>
      </c>
      <c r="E77" s="20" t="s">
        <v>112</v>
      </c>
      <c r="F77" s="38" t="s">
        <v>404</v>
      </c>
      <c r="G77" s="28" t="s">
        <v>405</v>
      </c>
      <c r="H77" s="26">
        <v>93182200</v>
      </c>
      <c r="I77" s="26">
        <f t="shared" si="6"/>
        <v>93182199.999999985</v>
      </c>
      <c r="J77" s="156">
        <v>21620000</v>
      </c>
      <c r="K77" s="26">
        <v>10962614.300000001</v>
      </c>
      <c r="L77" s="20" t="s">
        <v>135</v>
      </c>
      <c r="M77" s="20" t="s">
        <v>93</v>
      </c>
      <c r="N77" s="23" t="s">
        <v>89</v>
      </c>
      <c r="O77" s="20" t="s">
        <v>78</v>
      </c>
      <c r="P77" s="20" t="s">
        <v>94</v>
      </c>
      <c r="Q77" s="27" t="s">
        <v>95</v>
      </c>
      <c r="R77" s="65">
        <f t="shared" si="11"/>
        <v>0</v>
      </c>
      <c r="S77" s="87"/>
      <c r="T77" s="27" t="s">
        <v>95</v>
      </c>
      <c r="U77" s="27" t="s">
        <v>95</v>
      </c>
      <c r="V77" s="65">
        <f t="shared" si="8"/>
        <v>0</v>
      </c>
      <c r="W77" s="87"/>
      <c r="X77" s="27" t="s">
        <v>95</v>
      </c>
      <c r="Y77" s="27" t="s">
        <v>95</v>
      </c>
      <c r="Z77" s="27" t="s">
        <v>95</v>
      </c>
      <c r="AA77" s="27" t="s">
        <v>95</v>
      </c>
      <c r="AB77" s="27" t="s">
        <v>95</v>
      </c>
      <c r="AC77" s="59" t="s">
        <v>159</v>
      </c>
      <c r="AD77" s="78" t="s">
        <v>178</v>
      </c>
    </row>
    <row r="78" spans="1:30" s="9" customFormat="1" ht="126.75" customHeight="1" x14ac:dyDescent="0.25">
      <c r="A78" s="20" t="s">
        <v>36</v>
      </c>
      <c r="B78" s="20" t="s">
        <v>42</v>
      </c>
      <c r="C78" s="20" t="s">
        <v>334</v>
      </c>
      <c r="D78" s="20" t="s">
        <v>120</v>
      </c>
      <c r="E78" s="20" t="s">
        <v>238</v>
      </c>
      <c r="F78" s="85" t="s">
        <v>97</v>
      </c>
      <c r="G78" s="85" t="s">
        <v>97</v>
      </c>
      <c r="H78" s="73">
        <v>336037.76999999996</v>
      </c>
      <c r="I78" s="26">
        <f t="shared" si="6"/>
        <v>336037.76999999996</v>
      </c>
      <c r="J78" s="156">
        <v>77967</v>
      </c>
      <c r="K78" s="26">
        <v>19769.969999999998</v>
      </c>
      <c r="L78" s="20" t="s">
        <v>135</v>
      </c>
      <c r="M78" s="20" t="s">
        <v>93</v>
      </c>
      <c r="N78" s="23" t="s">
        <v>92</v>
      </c>
      <c r="O78" s="20" t="s">
        <v>78</v>
      </c>
      <c r="P78" s="33" t="s">
        <v>94</v>
      </c>
      <c r="Q78" s="30" t="s">
        <v>175</v>
      </c>
      <c r="R78" s="69" t="s">
        <v>175</v>
      </c>
      <c r="S78" s="87" t="s">
        <v>175</v>
      </c>
      <c r="T78" s="51" t="s">
        <v>175</v>
      </c>
      <c r="U78" s="27" t="s">
        <v>95</v>
      </c>
      <c r="V78" s="65">
        <f t="shared" si="8"/>
        <v>0</v>
      </c>
      <c r="W78" s="87"/>
      <c r="X78" s="27" t="s">
        <v>95</v>
      </c>
      <c r="Y78" s="27" t="s">
        <v>95</v>
      </c>
      <c r="Z78" s="27" t="s">
        <v>95</v>
      </c>
      <c r="AA78" s="27" t="s">
        <v>95</v>
      </c>
      <c r="AB78" s="27" t="s">
        <v>95</v>
      </c>
      <c r="AC78" s="59" t="s">
        <v>159</v>
      </c>
      <c r="AD78" s="78" t="s">
        <v>180</v>
      </c>
    </row>
    <row r="79" spans="1:30" s="9" customFormat="1" ht="107.25" customHeight="1" x14ac:dyDescent="0.25">
      <c r="A79" s="20" t="s">
        <v>36</v>
      </c>
      <c r="B79" s="20" t="s">
        <v>42</v>
      </c>
      <c r="C79" s="20" t="s">
        <v>335</v>
      </c>
      <c r="D79" s="20" t="s">
        <v>121</v>
      </c>
      <c r="E79" s="20" t="s">
        <v>238</v>
      </c>
      <c r="F79" s="27" t="s">
        <v>509</v>
      </c>
      <c r="G79" s="27" t="s">
        <v>509</v>
      </c>
      <c r="H79" s="73">
        <v>12716422.26</v>
      </c>
      <c r="I79" s="26">
        <f t="shared" si="6"/>
        <v>12716422.26</v>
      </c>
      <c r="J79" s="156">
        <v>2950446</v>
      </c>
      <c r="K79" s="26">
        <v>748026.36</v>
      </c>
      <c r="L79" s="20" t="s">
        <v>135</v>
      </c>
      <c r="M79" s="20" t="s">
        <v>93</v>
      </c>
      <c r="N79" s="23" t="s">
        <v>92</v>
      </c>
      <c r="O79" s="20" t="s">
        <v>78</v>
      </c>
      <c r="P79" s="20" t="s">
        <v>94</v>
      </c>
      <c r="Q79" s="49" t="s">
        <v>175</v>
      </c>
      <c r="R79" s="71" t="e">
        <f t="shared" si="11"/>
        <v>#VALUE!</v>
      </c>
      <c r="S79" s="87" t="s">
        <v>175</v>
      </c>
      <c r="T79" s="27" t="s">
        <v>175</v>
      </c>
      <c r="U79" s="27" t="s">
        <v>95</v>
      </c>
      <c r="V79" s="65">
        <f t="shared" si="8"/>
        <v>0</v>
      </c>
      <c r="W79" s="87"/>
      <c r="X79" s="27" t="s">
        <v>95</v>
      </c>
      <c r="Y79" s="27" t="s">
        <v>95</v>
      </c>
      <c r="Z79" s="27" t="s">
        <v>95</v>
      </c>
      <c r="AA79" s="27" t="s">
        <v>95</v>
      </c>
      <c r="AB79" s="27" t="s">
        <v>95</v>
      </c>
      <c r="AC79" s="59" t="s">
        <v>159</v>
      </c>
      <c r="AD79" s="78" t="s">
        <v>178</v>
      </c>
    </row>
    <row r="80" spans="1:30" s="9" customFormat="1" ht="89.25" customHeight="1" x14ac:dyDescent="0.25">
      <c r="A80" s="20" t="s">
        <v>36</v>
      </c>
      <c r="B80" s="20" t="s">
        <v>43</v>
      </c>
      <c r="C80" s="20"/>
      <c r="D80" s="20" t="s">
        <v>127</v>
      </c>
      <c r="E80" s="20" t="s">
        <v>136</v>
      </c>
      <c r="F80" s="27" t="s">
        <v>126</v>
      </c>
      <c r="G80" s="27" t="s">
        <v>126</v>
      </c>
      <c r="H80" s="73">
        <v>23538500.389999997</v>
      </c>
      <c r="I80" s="26">
        <f t="shared" si="6"/>
        <v>23538500.389999997</v>
      </c>
      <c r="J80" s="156">
        <v>5461369</v>
      </c>
      <c r="K80" s="26">
        <v>2769235.34</v>
      </c>
      <c r="L80" s="20" t="s">
        <v>135</v>
      </c>
      <c r="M80" s="20" t="s">
        <v>93</v>
      </c>
      <c r="N80" s="23" t="s">
        <v>92</v>
      </c>
      <c r="O80" s="20" t="s">
        <v>79</v>
      </c>
      <c r="P80" s="20" t="s">
        <v>94</v>
      </c>
      <c r="Q80" s="27" t="s">
        <v>95</v>
      </c>
      <c r="R80" s="69">
        <f t="shared" si="11"/>
        <v>0</v>
      </c>
      <c r="S80" s="87"/>
      <c r="T80" s="27" t="s">
        <v>95</v>
      </c>
      <c r="U80" s="27" t="s">
        <v>95</v>
      </c>
      <c r="V80" s="65">
        <f t="shared" si="8"/>
        <v>0</v>
      </c>
      <c r="W80" s="87"/>
      <c r="X80" s="27" t="s">
        <v>95</v>
      </c>
      <c r="Y80" s="27" t="s">
        <v>95</v>
      </c>
      <c r="Z80" s="27" t="s">
        <v>95</v>
      </c>
      <c r="AA80" s="27" t="s">
        <v>95</v>
      </c>
      <c r="AB80" s="27" t="s">
        <v>95</v>
      </c>
      <c r="AC80" s="59" t="s">
        <v>160</v>
      </c>
      <c r="AD80" s="78" t="s">
        <v>180</v>
      </c>
    </row>
    <row r="81" spans="1:30" s="75" customFormat="1" ht="162.75" customHeight="1" x14ac:dyDescent="0.25">
      <c r="A81" s="20" t="s">
        <v>36</v>
      </c>
      <c r="B81" s="20" t="s">
        <v>286</v>
      </c>
      <c r="C81" s="20" t="s">
        <v>336</v>
      </c>
      <c r="D81" s="20" t="s">
        <v>263</v>
      </c>
      <c r="E81" s="20" t="s">
        <v>112</v>
      </c>
      <c r="F81" s="38" t="s">
        <v>380</v>
      </c>
      <c r="G81" s="38" t="s">
        <v>383</v>
      </c>
      <c r="H81" s="73">
        <v>10774999.999999998</v>
      </c>
      <c r="I81" s="26">
        <f t="shared" si="6"/>
        <v>10774999.999999998</v>
      </c>
      <c r="J81" s="156">
        <v>2500000</v>
      </c>
      <c r="K81" s="26">
        <v>1267648.5799999998</v>
      </c>
      <c r="L81" s="20" t="s">
        <v>135</v>
      </c>
      <c r="M81" s="20" t="s">
        <v>91</v>
      </c>
      <c r="N81" s="23" t="s">
        <v>89</v>
      </c>
      <c r="O81" s="20" t="s">
        <v>79</v>
      </c>
      <c r="P81" s="20" t="s">
        <v>94</v>
      </c>
      <c r="Q81" s="27" t="s">
        <v>95</v>
      </c>
      <c r="R81" s="65">
        <f t="shared" si="11"/>
        <v>0</v>
      </c>
      <c r="S81" s="87"/>
      <c r="T81" s="27" t="s">
        <v>95</v>
      </c>
      <c r="U81" s="27" t="s">
        <v>95</v>
      </c>
      <c r="V81" s="65">
        <f t="shared" si="8"/>
        <v>0</v>
      </c>
      <c r="W81" s="87"/>
      <c r="X81" s="27" t="s">
        <v>95</v>
      </c>
      <c r="Y81" s="27" t="s">
        <v>95</v>
      </c>
      <c r="Z81" s="27" t="s">
        <v>95</v>
      </c>
      <c r="AA81" s="27" t="s">
        <v>95</v>
      </c>
      <c r="AB81" s="27" t="s">
        <v>95</v>
      </c>
      <c r="AC81" s="74" t="s">
        <v>159</v>
      </c>
      <c r="AD81" s="83"/>
    </row>
    <row r="82" spans="1:30" s="53" customFormat="1" ht="175.5" customHeight="1" x14ac:dyDescent="0.25">
      <c r="A82" s="20" t="s">
        <v>36</v>
      </c>
      <c r="B82" s="20" t="s">
        <v>286</v>
      </c>
      <c r="C82" s="20" t="s">
        <v>337</v>
      </c>
      <c r="D82" s="20" t="s">
        <v>239</v>
      </c>
      <c r="E82" s="20" t="s">
        <v>112</v>
      </c>
      <c r="F82" s="28" t="s">
        <v>99</v>
      </c>
      <c r="G82" s="28" t="s">
        <v>99</v>
      </c>
      <c r="H82" s="30">
        <v>10774999.999999998</v>
      </c>
      <c r="I82" s="26">
        <f t="shared" si="6"/>
        <v>10774999.999999998</v>
      </c>
      <c r="J82" s="155">
        <v>2500000</v>
      </c>
      <c r="K82" s="26">
        <v>1267648.5799999998</v>
      </c>
      <c r="L82" s="20" t="s">
        <v>135</v>
      </c>
      <c r="M82" s="20" t="s">
        <v>91</v>
      </c>
      <c r="N82" s="23" t="s">
        <v>89</v>
      </c>
      <c r="O82" s="20" t="s">
        <v>79</v>
      </c>
      <c r="P82" s="20" t="s">
        <v>94</v>
      </c>
      <c r="Q82" s="30" t="s">
        <v>175</v>
      </c>
      <c r="R82" s="65">
        <f t="shared" si="11"/>
        <v>0</v>
      </c>
      <c r="S82" s="87">
        <v>0</v>
      </c>
      <c r="T82" s="25" t="s">
        <v>175</v>
      </c>
      <c r="U82" s="27" t="s">
        <v>95</v>
      </c>
      <c r="V82" s="65">
        <f t="shared" si="8"/>
        <v>0</v>
      </c>
      <c r="W82" s="87"/>
      <c r="X82" s="27" t="s">
        <v>95</v>
      </c>
      <c r="Y82" s="27" t="s">
        <v>95</v>
      </c>
      <c r="Z82" s="27" t="s">
        <v>95</v>
      </c>
      <c r="AA82" s="27" t="s">
        <v>95</v>
      </c>
      <c r="AB82" s="27" t="s">
        <v>95</v>
      </c>
      <c r="AC82" s="59" t="s">
        <v>160</v>
      </c>
      <c r="AD82" s="79"/>
    </row>
    <row r="83" spans="1:30" s="9" customFormat="1" ht="177" customHeight="1" x14ac:dyDescent="0.25">
      <c r="A83" s="20" t="s">
        <v>36</v>
      </c>
      <c r="B83" s="20" t="s">
        <v>44</v>
      </c>
      <c r="C83" s="20"/>
      <c r="D83" s="20" t="s">
        <v>300</v>
      </c>
      <c r="E83" s="20" t="s">
        <v>113</v>
      </c>
      <c r="F83" s="38" t="s">
        <v>98</v>
      </c>
      <c r="G83" s="38" t="s">
        <v>98</v>
      </c>
      <c r="H83" s="73">
        <v>14638040.069999998</v>
      </c>
      <c r="I83" s="26">
        <f t="shared" si="6"/>
        <v>14638040.069999998</v>
      </c>
      <c r="J83" s="156">
        <v>3396297</v>
      </c>
      <c r="K83" s="44">
        <v>1722125.15</v>
      </c>
      <c r="L83" s="20" t="s">
        <v>135</v>
      </c>
      <c r="M83" s="20" t="s">
        <v>91</v>
      </c>
      <c r="N83" s="23" t="s">
        <v>89</v>
      </c>
      <c r="O83" s="20" t="s">
        <v>80</v>
      </c>
      <c r="P83" s="20" t="s">
        <v>94</v>
      </c>
      <c r="Q83" s="30" t="s">
        <v>175</v>
      </c>
      <c r="R83" s="65">
        <f t="shared" si="11"/>
        <v>0</v>
      </c>
      <c r="S83" s="87"/>
      <c r="T83" s="27" t="s">
        <v>175</v>
      </c>
      <c r="U83" s="27" t="s">
        <v>95</v>
      </c>
      <c r="V83" s="65">
        <f t="shared" si="8"/>
        <v>0</v>
      </c>
      <c r="W83" s="87"/>
      <c r="X83" s="27" t="s">
        <v>95</v>
      </c>
      <c r="Y83" s="27" t="s">
        <v>95</v>
      </c>
      <c r="Z83" s="27" t="s">
        <v>95</v>
      </c>
      <c r="AA83" s="27" t="s">
        <v>95</v>
      </c>
      <c r="AB83" s="27" t="s">
        <v>95</v>
      </c>
      <c r="AC83" s="60" t="s">
        <v>160</v>
      </c>
      <c r="AD83" s="78"/>
    </row>
    <row r="84" spans="1:30" s="53" customFormat="1" ht="207" customHeight="1" x14ac:dyDescent="0.25">
      <c r="A84" s="20" t="s">
        <v>36</v>
      </c>
      <c r="B84" s="20" t="s">
        <v>45</v>
      </c>
      <c r="C84" s="20"/>
      <c r="D84" s="20" t="s">
        <v>140</v>
      </c>
      <c r="E84" s="20" t="s">
        <v>240</v>
      </c>
      <c r="F84" s="28" t="s">
        <v>174</v>
      </c>
      <c r="G84" s="28" t="s">
        <v>174</v>
      </c>
      <c r="H84" s="73">
        <v>8620000</v>
      </c>
      <c r="I84" s="26">
        <f t="shared" si="6"/>
        <v>8620000</v>
      </c>
      <c r="J84" s="156">
        <v>2000000</v>
      </c>
      <c r="K84" s="44">
        <v>1014121.45</v>
      </c>
      <c r="L84" s="20" t="s">
        <v>135</v>
      </c>
      <c r="M84" s="20" t="s">
        <v>212</v>
      </c>
      <c r="N84" s="23" t="s">
        <v>89</v>
      </c>
      <c r="O84" s="20" t="s">
        <v>80</v>
      </c>
      <c r="P84" s="20" t="s">
        <v>213</v>
      </c>
      <c r="Q84" s="30">
        <v>8620000</v>
      </c>
      <c r="R84" s="65">
        <f t="shared" si="11"/>
        <v>8620000</v>
      </c>
      <c r="S84" s="87">
        <v>2000000</v>
      </c>
      <c r="T84" s="28" t="s">
        <v>149</v>
      </c>
      <c r="U84" s="27" t="s">
        <v>95</v>
      </c>
      <c r="V84" s="65">
        <f t="shared" si="8"/>
        <v>0</v>
      </c>
      <c r="W84" s="87"/>
      <c r="X84" s="27" t="s">
        <v>95</v>
      </c>
      <c r="Y84" s="27" t="s">
        <v>95</v>
      </c>
      <c r="Z84" s="27" t="s">
        <v>95</v>
      </c>
      <c r="AA84" s="27" t="s">
        <v>95</v>
      </c>
      <c r="AB84" s="27" t="s">
        <v>95</v>
      </c>
      <c r="AC84" s="59" t="s">
        <v>160</v>
      </c>
      <c r="AD84" s="79" t="s">
        <v>178</v>
      </c>
    </row>
    <row r="85" spans="1:30" s="9" customFormat="1" ht="180.75" customHeight="1" x14ac:dyDescent="0.25">
      <c r="A85" s="20" t="s">
        <v>36</v>
      </c>
      <c r="B85" s="20" t="s">
        <v>46</v>
      </c>
      <c r="C85" s="20" t="s">
        <v>338</v>
      </c>
      <c r="D85" s="20" t="s">
        <v>241</v>
      </c>
      <c r="E85" s="20" t="s">
        <v>481</v>
      </c>
      <c r="F85" s="28" t="s">
        <v>422</v>
      </c>
      <c r="G85" s="28" t="s">
        <v>440</v>
      </c>
      <c r="H85" s="73">
        <v>10774999.999999998</v>
      </c>
      <c r="I85" s="26">
        <f t="shared" si="6"/>
        <v>10774999.999999998</v>
      </c>
      <c r="J85" s="156">
        <v>2500000</v>
      </c>
      <c r="K85" s="44">
        <v>1267648.5799999998</v>
      </c>
      <c r="L85" s="20" t="s">
        <v>135</v>
      </c>
      <c r="M85" s="20" t="s">
        <v>93</v>
      </c>
      <c r="N85" s="23" t="s">
        <v>89</v>
      </c>
      <c r="O85" s="20" t="s">
        <v>81</v>
      </c>
      <c r="P85" s="20" t="s">
        <v>482</v>
      </c>
      <c r="Q85" s="27" t="s">
        <v>95</v>
      </c>
      <c r="R85" s="65">
        <f t="shared" si="11"/>
        <v>0</v>
      </c>
      <c r="S85" s="87"/>
      <c r="T85" s="27" t="s">
        <v>95</v>
      </c>
      <c r="U85" s="27" t="s">
        <v>95</v>
      </c>
      <c r="V85" s="65">
        <f t="shared" si="8"/>
        <v>0</v>
      </c>
      <c r="W85" s="87"/>
      <c r="X85" s="27" t="s">
        <v>95</v>
      </c>
      <c r="Y85" s="27" t="s">
        <v>95</v>
      </c>
      <c r="Z85" s="27" t="s">
        <v>95</v>
      </c>
      <c r="AA85" s="27" t="s">
        <v>95</v>
      </c>
      <c r="AB85" s="27" t="s">
        <v>95</v>
      </c>
      <c r="AC85" s="59" t="s">
        <v>160</v>
      </c>
      <c r="AD85" s="78"/>
    </row>
    <row r="86" spans="1:30" s="9" customFormat="1" ht="99.75" customHeight="1" x14ac:dyDescent="0.25">
      <c r="A86" s="20" t="s">
        <v>36</v>
      </c>
      <c r="B86" s="20" t="s">
        <v>46</v>
      </c>
      <c r="C86" s="20" t="s">
        <v>339</v>
      </c>
      <c r="D86" s="20" t="s">
        <v>242</v>
      </c>
      <c r="E86" s="20" t="s">
        <v>136</v>
      </c>
      <c r="F86" s="27" t="s">
        <v>99</v>
      </c>
      <c r="G86" s="27" t="s">
        <v>99</v>
      </c>
      <c r="H86" s="73">
        <v>17264661.82</v>
      </c>
      <c r="I86" s="26">
        <f t="shared" si="6"/>
        <v>17264661.82</v>
      </c>
      <c r="J86" s="155">
        <v>4005722</v>
      </c>
      <c r="K86" s="44">
        <v>2031139.2199999997</v>
      </c>
      <c r="L86" s="20" t="s">
        <v>135</v>
      </c>
      <c r="M86" s="20" t="s">
        <v>93</v>
      </c>
      <c r="N86" s="23" t="s">
        <v>92</v>
      </c>
      <c r="O86" s="20" t="s">
        <v>81</v>
      </c>
      <c r="P86" s="20" t="s">
        <v>94</v>
      </c>
      <c r="Q86" s="48" t="s">
        <v>175</v>
      </c>
      <c r="R86" s="70" t="s">
        <v>175</v>
      </c>
      <c r="S86" s="87"/>
      <c r="T86" s="27" t="s">
        <v>175</v>
      </c>
      <c r="U86" s="27" t="s">
        <v>95</v>
      </c>
      <c r="V86" s="65">
        <f t="shared" si="8"/>
        <v>0</v>
      </c>
      <c r="W86" s="87"/>
      <c r="X86" s="27" t="s">
        <v>95</v>
      </c>
      <c r="Y86" s="27" t="s">
        <v>95</v>
      </c>
      <c r="Z86" s="27" t="s">
        <v>95</v>
      </c>
      <c r="AA86" s="27" t="s">
        <v>95</v>
      </c>
      <c r="AB86" s="27" t="s">
        <v>95</v>
      </c>
      <c r="AC86" s="60" t="s">
        <v>160</v>
      </c>
      <c r="AD86" s="78" t="s">
        <v>178</v>
      </c>
    </row>
    <row r="87" spans="1:30" s="9" customFormat="1" ht="183.75" customHeight="1" x14ac:dyDescent="0.25">
      <c r="A87" s="20" t="s">
        <v>36</v>
      </c>
      <c r="B87" s="20" t="s">
        <v>287</v>
      </c>
      <c r="C87" s="20"/>
      <c r="D87" s="20" t="s">
        <v>169</v>
      </c>
      <c r="E87" s="31" t="s">
        <v>243</v>
      </c>
      <c r="F87" s="28" t="s">
        <v>525</v>
      </c>
      <c r="G87" s="28" t="s">
        <v>529</v>
      </c>
      <c r="H87" s="73">
        <v>4310000</v>
      </c>
      <c r="I87" s="26">
        <f t="shared" si="6"/>
        <v>4310000</v>
      </c>
      <c r="J87" s="156">
        <v>1000000</v>
      </c>
      <c r="K87" s="44">
        <v>507062.87999999995</v>
      </c>
      <c r="L87" s="20" t="s">
        <v>135</v>
      </c>
      <c r="M87" s="20" t="s">
        <v>91</v>
      </c>
      <c r="N87" s="23" t="s">
        <v>89</v>
      </c>
      <c r="O87" s="20" t="s">
        <v>82</v>
      </c>
      <c r="P87" s="20" t="s">
        <v>94</v>
      </c>
      <c r="Q87" s="27" t="s">
        <v>95</v>
      </c>
      <c r="R87" s="65">
        <f t="shared" si="11"/>
        <v>0</v>
      </c>
      <c r="S87" s="87"/>
      <c r="T87" s="27" t="s">
        <v>95</v>
      </c>
      <c r="U87" s="27" t="s">
        <v>95</v>
      </c>
      <c r="V87" s="65">
        <f t="shared" si="8"/>
        <v>0</v>
      </c>
      <c r="W87" s="87"/>
      <c r="X87" s="27" t="s">
        <v>95</v>
      </c>
      <c r="Y87" s="27" t="s">
        <v>95</v>
      </c>
      <c r="Z87" s="27" t="s">
        <v>95</v>
      </c>
      <c r="AA87" s="27" t="s">
        <v>95</v>
      </c>
      <c r="AB87" s="27" t="s">
        <v>95</v>
      </c>
      <c r="AC87" s="60" t="s">
        <v>160</v>
      </c>
      <c r="AD87" s="78"/>
    </row>
    <row r="88" spans="1:30" s="53" customFormat="1" ht="279.75" customHeight="1" x14ac:dyDescent="0.25">
      <c r="A88" s="20" t="s">
        <v>36</v>
      </c>
      <c r="B88" s="20" t="s">
        <v>47</v>
      </c>
      <c r="C88" s="20" t="s">
        <v>354</v>
      </c>
      <c r="D88" s="20" t="s">
        <v>416</v>
      </c>
      <c r="E88" s="20" t="s">
        <v>240</v>
      </c>
      <c r="F88" s="28" t="s">
        <v>174</v>
      </c>
      <c r="G88" s="28" t="s">
        <v>174</v>
      </c>
      <c r="H88" s="73">
        <v>28014999.999999996</v>
      </c>
      <c r="I88" s="26">
        <f t="shared" si="6"/>
        <v>28014999.999999996</v>
      </c>
      <c r="J88" s="155">
        <v>6500000</v>
      </c>
      <c r="K88" s="44">
        <v>3295882.86</v>
      </c>
      <c r="L88" s="20" t="s">
        <v>135</v>
      </c>
      <c r="M88" s="31" t="s">
        <v>212</v>
      </c>
      <c r="N88" s="23" t="s">
        <v>89</v>
      </c>
      <c r="O88" s="23" t="s">
        <v>83</v>
      </c>
      <c r="P88" s="20" t="s">
        <v>213</v>
      </c>
      <c r="Q88" s="30">
        <v>28014999.999999996</v>
      </c>
      <c r="R88" s="26">
        <f t="shared" si="11"/>
        <v>28014999.999999996</v>
      </c>
      <c r="S88" s="155">
        <v>6500000</v>
      </c>
      <c r="T88" s="28" t="s">
        <v>149</v>
      </c>
      <c r="U88" s="27" t="s">
        <v>95</v>
      </c>
      <c r="V88" s="26">
        <f t="shared" si="8"/>
        <v>0</v>
      </c>
      <c r="W88" s="155"/>
      <c r="X88" s="27" t="s">
        <v>95</v>
      </c>
      <c r="Y88" s="27" t="s">
        <v>95</v>
      </c>
      <c r="Z88" s="27" t="s">
        <v>95</v>
      </c>
      <c r="AA88" s="27" t="s">
        <v>95</v>
      </c>
      <c r="AB88" s="27" t="s">
        <v>95</v>
      </c>
      <c r="AC88" s="60" t="s">
        <v>160</v>
      </c>
      <c r="AD88" s="79"/>
    </row>
    <row r="89" spans="1:30" s="9" customFormat="1" ht="287.25" customHeight="1" x14ac:dyDescent="0.25">
      <c r="A89" s="20" t="s">
        <v>36</v>
      </c>
      <c r="B89" s="20" t="s">
        <v>48</v>
      </c>
      <c r="C89" s="20" t="s">
        <v>341</v>
      </c>
      <c r="D89" s="20" t="s">
        <v>245</v>
      </c>
      <c r="E89" s="20" t="s">
        <v>136</v>
      </c>
      <c r="F89" s="84" t="s">
        <v>502</v>
      </c>
      <c r="G89" s="85" t="s">
        <v>503</v>
      </c>
      <c r="H89" s="143">
        <v>16668472.82</v>
      </c>
      <c r="I89" s="26"/>
      <c r="J89" s="155">
        <v>4000000</v>
      </c>
      <c r="K89" s="44">
        <v>1960996.8</v>
      </c>
      <c r="L89" s="20" t="s">
        <v>135</v>
      </c>
      <c r="M89" s="20" t="s">
        <v>93</v>
      </c>
      <c r="N89" s="23" t="s">
        <v>92</v>
      </c>
      <c r="O89" s="23" t="s">
        <v>83</v>
      </c>
      <c r="P89" s="20" t="s">
        <v>504</v>
      </c>
      <c r="Q89" s="27" t="s">
        <v>95</v>
      </c>
      <c r="R89" s="71">
        <f t="shared" si="11"/>
        <v>0</v>
      </c>
      <c r="S89" s="87"/>
      <c r="T89" s="27" t="s">
        <v>95</v>
      </c>
      <c r="U89" s="27" t="s">
        <v>95</v>
      </c>
      <c r="V89" s="65">
        <f t="shared" si="8"/>
        <v>0</v>
      </c>
      <c r="W89" s="87"/>
      <c r="X89" s="27" t="s">
        <v>95</v>
      </c>
      <c r="Y89" s="27" t="s">
        <v>95</v>
      </c>
      <c r="Z89" s="27" t="s">
        <v>95</v>
      </c>
      <c r="AA89" s="27" t="s">
        <v>95</v>
      </c>
      <c r="AB89" s="27" t="s">
        <v>95</v>
      </c>
      <c r="AC89" s="59" t="s">
        <v>160</v>
      </c>
      <c r="AD89" s="78" t="s">
        <v>178</v>
      </c>
    </row>
    <row r="90" spans="1:30" s="53" customFormat="1" ht="126" customHeight="1" x14ac:dyDescent="0.25">
      <c r="A90" s="20" t="s">
        <v>36</v>
      </c>
      <c r="B90" s="20" t="s">
        <v>49</v>
      </c>
      <c r="C90" s="20"/>
      <c r="D90" s="23" t="s">
        <v>170</v>
      </c>
      <c r="E90" s="20" t="s">
        <v>226</v>
      </c>
      <c r="F90" s="38" t="s">
        <v>510</v>
      </c>
      <c r="G90" s="38" t="s">
        <v>510</v>
      </c>
      <c r="H90" s="73">
        <v>47399884.429999992</v>
      </c>
      <c r="I90" s="26">
        <f t="shared" si="6"/>
        <v>47399884.429999992</v>
      </c>
      <c r="J90" s="156">
        <v>10997653</v>
      </c>
      <c r="K90" s="42">
        <v>5576463.3299999991</v>
      </c>
      <c r="L90" s="20" t="s">
        <v>135</v>
      </c>
      <c r="M90" s="20" t="s">
        <v>93</v>
      </c>
      <c r="N90" s="23" t="s">
        <v>89</v>
      </c>
      <c r="O90" s="23" t="s">
        <v>83</v>
      </c>
      <c r="P90" s="20" t="s">
        <v>94</v>
      </c>
      <c r="Q90" s="27" t="s">
        <v>95</v>
      </c>
      <c r="R90" s="65">
        <f t="shared" si="11"/>
        <v>0</v>
      </c>
      <c r="S90" s="87"/>
      <c r="T90" s="27" t="s">
        <v>95</v>
      </c>
      <c r="U90" s="27" t="s">
        <v>95</v>
      </c>
      <c r="V90" s="65">
        <f t="shared" si="8"/>
        <v>0</v>
      </c>
      <c r="W90" s="87"/>
      <c r="X90" s="27" t="s">
        <v>95</v>
      </c>
      <c r="Y90" s="27" t="s">
        <v>95</v>
      </c>
      <c r="Z90" s="27" t="s">
        <v>95</v>
      </c>
      <c r="AA90" s="27" t="s">
        <v>95</v>
      </c>
      <c r="AB90" s="27" t="s">
        <v>95</v>
      </c>
      <c r="AC90" s="59" t="s">
        <v>158</v>
      </c>
      <c r="AD90" s="79"/>
    </row>
    <row r="91" spans="1:30" s="53" customFormat="1" ht="116.25" customHeight="1" x14ac:dyDescent="0.25">
      <c r="A91" s="20" t="s">
        <v>36</v>
      </c>
      <c r="B91" s="20" t="s">
        <v>50</v>
      </c>
      <c r="C91" s="20" t="s">
        <v>342</v>
      </c>
      <c r="D91" s="20" t="s">
        <v>171</v>
      </c>
      <c r="E91" s="20" t="s">
        <v>244</v>
      </c>
      <c r="F91" s="38" t="s">
        <v>406</v>
      </c>
      <c r="G91" s="28" t="s">
        <v>439</v>
      </c>
      <c r="H91" s="73">
        <v>12929999.999999998</v>
      </c>
      <c r="I91" s="26">
        <f t="shared" si="6"/>
        <v>12929999.999999998</v>
      </c>
      <c r="J91" s="156">
        <v>3000000</v>
      </c>
      <c r="K91" s="42">
        <v>1521175.71</v>
      </c>
      <c r="L91" s="20" t="s">
        <v>135</v>
      </c>
      <c r="M91" s="20" t="s">
        <v>93</v>
      </c>
      <c r="N91" s="23" t="s">
        <v>89</v>
      </c>
      <c r="O91" s="23" t="s">
        <v>83</v>
      </c>
      <c r="P91" s="20" t="s">
        <v>94</v>
      </c>
      <c r="Q91" s="30" t="s">
        <v>175</v>
      </c>
      <c r="R91" s="65" t="e">
        <f t="shared" si="11"/>
        <v>#VALUE!</v>
      </c>
      <c r="S91" s="87" t="s">
        <v>175</v>
      </c>
      <c r="T91" s="38" t="s">
        <v>175</v>
      </c>
      <c r="U91" s="27" t="s">
        <v>95</v>
      </c>
      <c r="V91" s="65">
        <f t="shared" si="8"/>
        <v>0</v>
      </c>
      <c r="W91" s="87"/>
      <c r="X91" s="27" t="s">
        <v>95</v>
      </c>
      <c r="Y91" s="27" t="s">
        <v>95</v>
      </c>
      <c r="Z91" s="27" t="s">
        <v>95</v>
      </c>
      <c r="AA91" s="27" t="s">
        <v>95</v>
      </c>
      <c r="AB91" s="27" t="s">
        <v>95</v>
      </c>
      <c r="AC91" s="59" t="s">
        <v>432</v>
      </c>
      <c r="AD91" s="79"/>
    </row>
    <row r="92" spans="1:30" s="53" customFormat="1" ht="125.25" customHeight="1" x14ac:dyDescent="0.25">
      <c r="A92" s="20" t="s">
        <v>36</v>
      </c>
      <c r="B92" s="20" t="s">
        <v>50</v>
      </c>
      <c r="C92" s="20" t="s">
        <v>340</v>
      </c>
      <c r="D92" s="20" t="s">
        <v>105</v>
      </c>
      <c r="E92" s="20" t="s">
        <v>244</v>
      </c>
      <c r="F92" s="38" t="s">
        <v>384</v>
      </c>
      <c r="G92" s="28" t="s">
        <v>382</v>
      </c>
      <c r="H92" s="73">
        <v>8620000</v>
      </c>
      <c r="I92" s="26">
        <f t="shared" ref="I92:I119" si="12">J92*$K$1</f>
        <v>8620000</v>
      </c>
      <c r="J92" s="156">
        <v>2000000</v>
      </c>
      <c r="K92" s="42">
        <v>1014121.45</v>
      </c>
      <c r="L92" s="20" t="s">
        <v>135</v>
      </c>
      <c r="M92" s="20" t="s">
        <v>93</v>
      </c>
      <c r="N92" s="23" t="s">
        <v>89</v>
      </c>
      <c r="O92" s="23" t="s">
        <v>83</v>
      </c>
      <c r="P92" s="20" t="s">
        <v>94</v>
      </c>
      <c r="Q92" s="27" t="s">
        <v>95</v>
      </c>
      <c r="R92" s="65">
        <f t="shared" si="11"/>
        <v>0</v>
      </c>
      <c r="S92" s="87"/>
      <c r="T92" s="27" t="s">
        <v>95</v>
      </c>
      <c r="U92" s="27" t="s">
        <v>95</v>
      </c>
      <c r="V92" s="65">
        <f t="shared" si="8"/>
        <v>0</v>
      </c>
      <c r="W92" s="87"/>
      <c r="X92" s="27" t="s">
        <v>95</v>
      </c>
      <c r="Y92" s="27" t="s">
        <v>95</v>
      </c>
      <c r="Z92" s="27" t="s">
        <v>95</v>
      </c>
      <c r="AA92" s="27" t="s">
        <v>95</v>
      </c>
      <c r="AB92" s="27" t="s">
        <v>95</v>
      </c>
      <c r="AC92" s="59" t="s">
        <v>432</v>
      </c>
      <c r="AD92" s="79"/>
    </row>
    <row r="93" spans="1:30" s="53" customFormat="1" ht="115.5" customHeight="1" x14ac:dyDescent="0.25">
      <c r="A93" s="20" t="s">
        <v>36</v>
      </c>
      <c r="B93" s="20" t="s">
        <v>288</v>
      </c>
      <c r="C93" s="20" t="s">
        <v>343</v>
      </c>
      <c r="D93" s="20" t="s">
        <v>264</v>
      </c>
      <c r="E93" s="20" t="s">
        <v>246</v>
      </c>
      <c r="F93" s="38" t="s">
        <v>405</v>
      </c>
      <c r="G93" s="38" t="s">
        <v>406</v>
      </c>
      <c r="H93" s="73">
        <v>7505632.2599999998</v>
      </c>
      <c r="I93" s="26">
        <f t="shared" si="12"/>
        <v>7505632.2599999998</v>
      </c>
      <c r="J93" s="155">
        <v>1741446</v>
      </c>
      <c r="K93" s="123">
        <v>883015.55999999994</v>
      </c>
      <c r="L93" s="20" t="s">
        <v>135</v>
      </c>
      <c r="M93" s="20" t="s">
        <v>91</v>
      </c>
      <c r="N93" s="23" t="s">
        <v>89</v>
      </c>
      <c r="O93" s="23" t="s">
        <v>75</v>
      </c>
      <c r="P93" s="20" t="s">
        <v>394</v>
      </c>
      <c r="Q93" s="30" t="s">
        <v>175</v>
      </c>
      <c r="R93" s="65"/>
      <c r="S93" s="87" t="s">
        <v>175</v>
      </c>
      <c r="T93" s="25" t="s">
        <v>175</v>
      </c>
      <c r="U93" s="30">
        <v>7505636.5699999994</v>
      </c>
      <c r="V93" s="65">
        <f t="shared" si="8"/>
        <v>7505636.5699999994</v>
      </c>
      <c r="W93" s="87">
        <v>1741447</v>
      </c>
      <c r="X93" s="25" t="s">
        <v>101</v>
      </c>
      <c r="Y93" s="27" t="s">
        <v>95</v>
      </c>
      <c r="Z93" s="27" t="s">
        <v>95</v>
      </c>
      <c r="AA93" s="27" t="s">
        <v>95</v>
      </c>
      <c r="AB93" s="27" t="s">
        <v>95</v>
      </c>
      <c r="AC93" s="59" t="s">
        <v>158</v>
      </c>
      <c r="AD93" s="79"/>
    </row>
    <row r="94" spans="1:30" s="53" customFormat="1" ht="110.25" customHeight="1" x14ac:dyDescent="0.25">
      <c r="A94" s="20" t="s">
        <v>36</v>
      </c>
      <c r="B94" s="20" t="s">
        <v>288</v>
      </c>
      <c r="C94" s="20" t="s">
        <v>344</v>
      </c>
      <c r="D94" s="20" t="s">
        <v>265</v>
      </c>
      <c r="E94" s="20" t="s">
        <v>246</v>
      </c>
      <c r="F94" s="38" t="s">
        <v>405</v>
      </c>
      <c r="G94" s="38" t="s">
        <v>406</v>
      </c>
      <c r="H94" s="73">
        <v>3252170.84</v>
      </c>
      <c r="I94" s="26">
        <f t="shared" si="12"/>
        <v>3252170.84</v>
      </c>
      <c r="J94" s="155">
        <v>754564</v>
      </c>
      <c r="K94" s="123">
        <v>382607.31999999995</v>
      </c>
      <c r="L94" s="20" t="s">
        <v>135</v>
      </c>
      <c r="M94" s="20" t="s">
        <v>91</v>
      </c>
      <c r="N94" s="23" t="s">
        <v>89</v>
      </c>
      <c r="O94" s="23" t="s">
        <v>128</v>
      </c>
      <c r="P94" s="20" t="s">
        <v>394</v>
      </c>
      <c r="Q94" s="30" t="s">
        <v>175</v>
      </c>
      <c r="R94" s="65"/>
      <c r="S94" s="87" t="s">
        <v>175</v>
      </c>
      <c r="T94" s="25" t="s">
        <v>175</v>
      </c>
      <c r="U94" s="30">
        <v>3252175.15</v>
      </c>
      <c r="V94" s="65">
        <f t="shared" si="8"/>
        <v>3252175.15</v>
      </c>
      <c r="W94" s="87">
        <v>754565</v>
      </c>
      <c r="X94" s="25" t="s">
        <v>101</v>
      </c>
      <c r="Y94" s="27" t="s">
        <v>95</v>
      </c>
      <c r="Z94" s="27" t="s">
        <v>95</v>
      </c>
      <c r="AA94" s="27" t="s">
        <v>95</v>
      </c>
      <c r="AB94" s="27" t="s">
        <v>95</v>
      </c>
      <c r="AC94" s="59" t="s">
        <v>158</v>
      </c>
      <c r="AD94" s="79"/>
    </row>
    <row r="95" spans="1:30" s="9" customFormat="1" ht="109.5" customHeight="1" x14ac:dyDescent="0.25">
      <c r="A95" s="20" t="s">
        <v>36</v>
      </c>
      <c r="B95" s="20" t="s">
        <v>288</v>
      </c>
      <c r="C95" s="20" t="s">
        <v>345</v>
      </c>
      <c r="D95" s="20" t="s">
        <v>266</v>
      </c>
      <c r="E95" s="20" t="s">
        <v>246</v>
      </c>
      <c r="F95" s="38" t="s">
        <v>405</v>
      </c>
      <c r="G95" s="38" t="s">
        <v>406</v>
      </c>
      <c r="H95" s="73">
        <v>4166334.7699999996</v>
      </c>
      <c r="I95" s="26">
        <f t="shared" si="12"/>
        <v>4166334.7699999996</v>
      </c>
      <c r="J95" s="155">
        <v>966667</v>
      </c>
      <c r="K95" s="123">
        <v>490159.05999999994</v>
      </c>
      <c r="L95" s="20" t="s">
        <v>135</v>
      </c>
      <c r="M95" s="20" t="s">
        <v>91</v>
      </c>
      <c r="N95" s="23" t="s">
        <v>89</v>
      </c>
      <c r="O95" s="23" t="s">
        <v>84</v>
      </c>
      <c r="P95" s="20" t="s">
        <v>394</v>
      </c>
      <c r="Q95" s="30" t="s">
        <v>175</v>
      </c>
      <c r="R95" s="65"/>
      <c r="S95" s="87" t="s">
        <v>175</v>
      </c>
      <c r="T95" s="25" t="s">
        <v>175</v>
      </c>
      <c r="U95" s="30">
        <v>4166330.4599999995</v>
      </c>
      <c r="V95" s="65">
        <f t="shared" si="8"/>
        <v>4166330.4599999995</v>
      </c>
      <c r="W95" s="87">
        <v>966666</v>
      </c>
      <c r="X95" s="25" t="s">
        <v>101</v>
      </c>
      <c r="Y95" s="27" t="s">
        <v>95</v>
      </c>
      <c r="Z95" s="27" t="s">
        <v>95</v>
      </c>
      <c r="AA95" s="27" t="s">
        <v>95</v>
      </c>
      <c r="AB95" s="27" t="s">
        <v>95</v>
      </c>
      <c r="AC95" s="59" t="s">
        <v>158</v>
      </c>
      <c r="AD95" s="78"/>
    </row>
    <row r="96" spans="1:30" s="9" customFormat="1" ht="114.75" customHeight="1" x14ac:dyDescent="0.25">
      <c r="A96" s="20" t="s">
        <v>36</v>
      </c>
      <c r="B96" s="20" t="s">
        <v>288</v>
      </c>
      <c r="C96" s="20" t="s">
        <v>346</v>
      </c>
      <c r="D96" s="20" t="s">
        <v>247</v>
      </c>
      <c r="E96" s="20" t="s">
        <v>246</v>
      </c>
      <c r="F96" s="38" t="s">
        <v>405</v>
      </c>
      <c r="G96" s="38" t="s">
        <v>406</v>
      </c>
      <c r="H96" s="73">
        <v>4166334.7699999996</v>
      </c>
      <c r="I96" s="26">
        <f t="shared" si="12"/>
        <v>4166334.7699999996</v>
      </c>
      <c r="J96" s="155">
        <v>966667</v>
      </c>
      <c r="K96" s="124">
        <v>490159.05999999994</v>
      </c>
      <c r="L96" s="20" t="s">
        <v>135</v>
      </c>
      <c r="M96" s="20" t="s">
        <v>91</v>
      </c>
      <c r="N96" s="23" t="s">
        <v>89</v>
      </c>
      <c r="O96" s="23" t="s">
        <v>129</v>
      </c>
      <c r="P96" s="20" t="s">
        <v>394</v>
      </c>
      <c r="Q96" s="30" t="s">
        <v>175</v>
      </c>
      <c r="R96" s="65"/>
      <c r="S96" s="87" t="s">
        <v>175</v>
      </c>
      <c r="T96" s="25" t="s">
        <v>175</v>
      </c>
      <c r="U96" s="30">
        <v>4166330.4599999995</v>
      </c>
      <c r="V96" s="65">
        <f t="shared" si="8"/>
        <v>4166330.4599999995</v>
      </c>
      <c r="W96" s="87">
        <v>966666</v>
      </c>
      <c r="X96" s="25" t="s">
        <v>101</v>
      </c>
      <c r="Y96" s="27" t="s">
        <v>95</v>
      </c>
      <c r="Z96" s="27" t="s">
        <v>95</v>
      </c>
      <c r="AA96" s="27" t="s">
        <v>95</v>
      </c>
      <c r="AB96" s="27" t="s">
        <v>95</v>
      </c>
      <c r="AC96" s="59" t="s">
        <v>159</v>
      </c>
      <c r="AD96" s="78"/>
    </row>
    <row r="97" spans="1:30" s="9" customFormat="1" ht="129.75" customHeight="1" x14ac:dyDescent="0.25">
      <c r="A97" s="20" t="s">
        <v>36</v>
      </c>
      <c r="B97" s="20" t="s">
        <v>288</v>
      </c>
      <c r="C97" s="20" t="s">
        <v>347</v>
      </c>
      <c r="D97" s="20" t="s">
        <v>267</v>
      </c>
      <c r="E97" s="20" t="s">
        <v>246</v>
      </c>
      <c r="F97" s="38" t="s">
        <v>405</v>
      </c>
      <c r="G97" s="38" t="s">
        <v>406</v>
      </c>
      <c r="H97" s="73">
        <v>8332665.2299999995</v>
      </c>
      <c r="I97" s="26">
        <f t="shared" si="12"/>
        <v>8332665.2299999995</v>
      </c>
      <c r="J97" s="155">
        <v>1933333</v>
      </c>
      <c r="K97" s="124">
        <v>980313.80999999994</v>
      </c>
      <c r="L97" s="20" t="s">
        <v>135</v>
      </c>
      <c r="M97" s="20" t="s">
        <v>91</v>
      </c>
      <c r="N97" s="23" t="s">
        <v>89</v>
      </c>
      <c r="O97" s="23" t="s">
        <v>130</v>
      </c>
      <c r="P97" s="20" t="s">
        <v>394</v>
      </c>
      <c r="Q97" s="30" t="s">
        <v>175</v>
      </c>
      <c r="R97" s="65"/>
      <c r="S97" s="87" t="s">
        <v>175</v>
      </c>
      <c r="T97" s="25" t="s">
        <v>175</v>
      </c>
      <c r="U97" s="30">
        <v>8332669.5399999991</v>
      </c>
      <c r="V97" s="65">
        <f t="shared" si="8"/>
        <v>8332669.5399999991</v>
      </c>
      <c r="W97" s="87">
        <v>1933334</v>
      </c>
      <c r="X97" s="25" t="s">
        <v>101</v>
      </c>
      <c r="Y97" s="27" t="s">
        <v>95</v>
      </c>
      <c r="Z97" s="27" t="s">
        <v>95</v>
      </c>
      <c r="AA97" s="27" t="s">
        <v>95</v>
      </c>
      <c r="AB97" s="27" t="s">
        <v>95</v>
      </c>
      <c r="AC97" s="63" t="s">
        <v>159</v>
      </c>
      <c r="AD97" s="78"/>
    </row>
    <row r="98" spans="1:30" s="9" customFormat="1" ht="117.75" customHeight="1" x14ac:dyDescent="0.25">
      <c r="A98" s="20" t="s">
        <v>36</v>
      </c>
      <c r="B98" s="20" t="s">
        <v>288</v>
      </c>
      <c r="C98" s="20" t="s">
        <v>348</v>
      </c>
      <c r="D98" s="20" t="s">
        <v>268</v>
      </c>
      <c r="E98" s="20" t="s">
        <v>246</v>
      </c>
      <c r="F98" s="38" t="s">
        <v>405</v>
      </c>
      <c r="G98" s="38" t="s">
        <v>406</v>
      </c>
      <c r="H98" s="73">
        <v>4166334.7699999996</v>
      </c>
      <c r="I98" s="26">
        <f t="shared" si="12"/>
        <v>4166334.7699999996</v>
      </c>
      <c r="J98" s="155">
        <v>966667</v>
      </c>
      <c r="K98" s="124">
        <v>490159.05999999994</v>
      </c>
      <c r="L98" s="20" t="s">
        <v>135</v>
      </c>
      <c r="M98" s="20" t="s">
        <v>91</v>
      </c>
      <c r="N98" s="23" t="s">
        <v>89</v>
      </c>
      <c r="O98" s="23" t="s">
        <v>131</v>
      </c>
      <c r="P98" s="20" t="s">
        <v>394</v>
      </c>
      <c r="Q98" s="30" t="s">
        <v>175</v>
      </c>
      <c r="R98" s="65">
        <f t="shared" si="11"/>
        <v>0</v>
      </c>
      <c r="S98" s="87"/>
      <c r="T98" s="25" t="s">
        <v>175</v>
      </c>
      <c r="U98" s="30">
        <v>4166330.4599999995</v>
      </c>
      <c r="V98" s="65">
        <f t="shared" si="8"/>
        <v>4166330.4599999995</v>
      </c>
      <c r="W98" s="87">
        <v>966666</v>
      </c>
      <c r="X98" s="25" t="s">
        <v>101</v>
      </c>
      <c r="Y98" s="27" t="s">
        <v>95</v>
      </c>
      <c r="Z98" s="27" t="s">
        <v>95</v>
      </c>
      <c r="AA98" s="27" t="s">
        <v>95</v>
      </c>
      <c r="AB98" s="27" t="s">
        <v>95</v>
      </c>
      <c r="AC98" s="59" t="s">
        <v>159</v>
      </c>
      <c r="AD98" s="78" t="s">
        <v>179</v>
      </c>
    </row>
    <row r="99" spans="1:30" s="9" customFormat="1" ht="168.75" customHeight="1" x14ac:dyDescent="0.25">
      <c r="A99" s="20" t="s">
        <v>36</v>
      </c>
      <c r="B99" s="20" t="s">
        <v>118</v>
      </c>
      <c r="C99" s="20"/>
      <c r="D99" s="20" t="s">
        <v>425</v>
      </c>
      <c r="E99" s="20" t="s">
        <v>112</v>
      </c>
      <c r="F99" s="38" t="s">
        <v>406</v>
      </c>
      <c r="G99" s="28" t="s">
        <v>439</v>
      </c>
      <c r="H99" s="73">
        <v>862000</v>
      </c>
      <c r="I99" s="26">
        <f t="shared" si="12"/>
        <v>861999.99999999988</v>
      </c>
      <c r="J99" s="156">
        <v>200000</v>
      </c>
      <c r="K99" s="26">
        <v>50707.15</v>
      </c>
      <c r="L99" s="20" t="s">
        <v>135</v>
      </c>
      <c r="M99" s="20" t="s">
        <v>93</v>
      </c>
      <c r="N99" s="23" t="s">
        <v>89</v>
      </c>
      <c r="O99" s="20" t="s">
        <v>78</v>
      </c>
      <c r="P99" s="20" t="s">
        <v>94</v>
      </c>
      <c r="Q99" s="30" t="s">
        <v>175</v>
      </c>
      <c r="R99" s="65" t="e">
        <f t="shared" si="11"/>
        <v>#VALUE!</v>
      </c>
      <c r="S99" s="87" t="s">
        <v>175</v>
      </c>
      <c r="T99" s="38" t="s">
        <v>175</v>
      </c>
      <c r="U99" s="27" t="s">
        <v>95</v>
      </c>
      <c r="V99" s="65">
        <f t="shared" si="8"/>
        <v>0</v>
      </c>
      <c r="W99" s="87"/>
      <c r="X99" s="27" t="s">
        <v>95</v>
      </c>
      <c r="Y99" s="27" t="s">
        <v>95</v>
      </c>
      <c r="Z99" s="27" t="s">
        <v>95</v>
      </c>
      <c r="AA99" s="27" t="s">
        <v>95</v>
      </c>
      <c r="AB99" s="27" t="s">
        <v>95</v>
      </c>
      <c r="AC99" s="59" t="s">
        <v>159</v>
      </c>
      <c r="AD99" s="78"/>
    </row>
    <row r="100" spans="1:30" s="9" customFormat="1" ht="163.5" customHeight="1" x14ac:dyDescent="0.25">
      <c r="A100" s="20" t="s">
        <v>36</v>
      </c>
      <c r="B100" s="20" t="s">
        <v>375</v>
      </c>
      <c r="C100" s="20" t="s">
        <v>386</v>
      </c>
      <c r="D100" s="20" t="s">
        <v>385</v>
      </c>
      <c r="E100" s="20" t="s">
        <v>141</v>
      </c>
      <c r="F100" s="38" t="s">
        <v>384</v>
      </c>
      <c r="G100" s="38" t="s">
        <v>382</v>
      </c>
      <c r="H100" s="111">
        <v>55366298.789999992</v>
      </c>
      <c r="I100" s="143">
        <f t="shared" si="12"/>
        <v>55366298.789999992</v>
      </c>
      <c r="J100" s="160">
        <v>12846009</v>
      </c>
      <c r="K100" s="26">
        <v>3256842.88</v>
      </c>
      <c r="L100" s="20" t="s">
        <v>135</v>
      </c>
      <c r="M100" s="20" t="s">
        <v>93</v>
      </c>
      <c r="N100" s="23" t="s">
        <v>92</v>
      </c>
      <c r="O100" s="20" t="s">
        <v>84</v>
      </c>
      <c r="P100" s="130" t="s">
        <v>500</v>
      </c>
      <c r="Q100" s="27" t="s">
        <v>95</v>
      </c>
      <c r="R100" s="71">
        <f t="shared" ref="R100:R111" si="13">S100*$K$1</f>
        <v>0</v>
      </c>
      <c r="S100" s="87"/>
      <c r="T100" s="27" t="s">
        <v>95</v>
      </c>
      <c r="U100" s="27" t="s">
        <v>95</v>
      </c>
      <c r="V100" s="65">
        <f t="shared" ref="V100:V119" si="14">W100*$K$1</f>
        <v>0</v>
      </c>
      <c r="W100" s="87"/>
      <c r="X100" s="27" t="s">
        <v>95</v>
      </c>
      <c r="Y100" s="27" t="s">
        <v>95</v>
      </c>
      <c r="Z100" s="27" t="s">
        <v>95</v>
      </c>
      <c r="AA100" s="27" t="s">
        <v>95</v>
      </c>
      <c r="AB100" s="27" t="s">
        <v>95</v>
      </c>
      <c r="AC100" s="59" t="s">
        <v>159</v>
      </c>
      <c r="AD100" s="78" t="s">
        <v>179</v>
      </c>
    </row>
    <row r="101" spans="1:30" s="9" customFormat="1" ht="166.5" customHeight="1" x14ac:dyDescent="0.25">
      <c r="A101" s="20" t="s">
        <v>36</v>
      </c>
      <c r="B101" s="20" t="s">
        <v>376</v>
      </c>
      <c r="C101" s="20" t="s">
        <v>349</v>
      </c>
      <c r="D101" s="20" t="s">
        <v>248</v>
      </c>
      <c r="E101" s="20" t="s">
        <v>137</v>
      </c>
      <c r="F101" s="85" t="s">
        <v>411</v>
      </c>
      <c r="G101" s="85" t="s">
        <v>412</v>
      </c>
      <c r="H101" s="111">
        <v>17140329.495000001</v>
      </c>
      <c r="I101" s="143">
        <f>J101*4.2975</f>
        <v>17140329.495000001</v>
      </c>
      <c r="J101" s="160">
        <v>3988442</v>
      </c>
      <c r="K101" s="34">
        <v>1008257.9625</v>
      </c>
      <c r="L101" s="20" t="s">
        <v>135</v>
      </c>
      <c r="M101" s="20" t="s">
        <v>93</v>
      </c>
      <c r="N101" s="23" t="s">
        <v>92</v>
      </c>
      <c r="O101" s="20" t="s">
        <v>84</v>
      </c>
      <c r="P101" s="20" t="s">
        <v>426</v>
      </c>
      <c r="Q101" s="27" t="s">
        <v>95</v>
      </c>
      <c r="R101" s="71">
        <f t="shared" si="13"/>
        <v>0</v>
      </c>
      <c r="S101" s="87"/>
      <c r="T101" s="27" t="s">
        <v>95</v>
      </c>
      <c r="U101" s="27" t="s">
        <v>95</v>
      </c>
      <c r="V101" s="65">
        <f t="shared" si="14"/>
        <v>0</v>
      </c>
      <c r="W101" s="87"/>
      <c r="X101" s="27" t="s">
        <v>95</v>
      </c>
      <c r="Y101" s="27" t="s">
        <v>95</v>
      </c>
      <c r="Z101" s="27" t="s">
        <v>95</v>
      </c>
      <c r="AA101" s="27" t="s">
        <v>95</v>
      </c>
      <c r="AB101" s="27" t="s">
        <v>95</v>
      </c>
      <c r="AC101" s="59" t="s">
        <v>159</v>
      </c>
      <c r="AD101" s="78" t="s">
        <v>179</v>
      </c>
    </row>
    <row r="102" spans="1:30" s="115" customFormat="1" ht="165.75" customHeight="1" x14ac:dyDescent="0.25">
      <c r="A102" s="31" t="s">
        <v>36</v>
      </c>
      <c r="B102" s="31" t="s">
        <v>363</v>
      </c>
      <c r="C102" s="31" t="s">
        <v>389</v>
      </c>
      <c r="D102" s="31" t="s">
        <v>388</v>
      </c>
      <c r="E102" s="31" t="s">
        <v>141</v>
      </c>
      <c r="F102" s="85" t="s">
        <v>391</v>
      </c>
      <c r="G102" s="85" t="s">
        <v>380</v>
      </c>
      <c r="H102" s="121">
        <v>2877980.9499999997</v>
      </c>
      <c r="I102" s="143">
        <f>J102*$K$1</f>
        <v>2877980.9499999997</v>
      </c>
      <c r="J102" s="161">
        <v>667745</v>
      </c>
      <c r="K102" s="45">
        <v>169296.8</v>
      </c>
      <c r="L102" s="31" t="s">
        <v>135</v>
      </c>
      <c r="M102" s="31" t="s">
        <v>93</v>
      </c>
      <c r="N102" s="32" t="s">
        <v>92</v>
      </c>
      <c r="O102" s="31" t="s">
        <v>78</v>
      </c>
      <c r="P102" s="130" t="s">
        <v>500</v>
      </c>
      <c r="Q102" s="27" t="s">
        <v>95</v>
      </c>
      <c r="R102" s="118">
        <f>S102*$K$1</f>
        <v>0</v>
      </c>
      <c r="S102" s="110"/>
      <c r="T102" s="27" t="s">
        <v>95</v>
      </c>
      <c r="U102" s="27" t="s">
        <v>95</v>
      </c>
      <c r="V102" s="65" t="e">
        <f t="shared" si="14"/>
        <v>#VALUE!</v>
      </c>
      <c r="W102" s="91" t="s">
        <v>95</v>
      </c>
      <c r="X102" s="27" t="s">
        <v>95</v>
      </c>
      <c r="Y102" s="27" t="s">
        <v>95</v>
      </c>
      <c r="Z102" s="27" t="s">
        <v>95</v>
      </c>
      <c r="AA102" s="27" t="s">
        <v>95</v>
      </c>
      <c r="AB102" s="27" t="s">
        <v>95</v>
      </c>
      <c r="AC102" s="116" t="s">
        <v>159</v>
      </c>
      <c r="AD102" s="78" t="s">
        <v>179</v>
      </c>
    </row>
    <row r="103" spans="1:30" s="115" customFormat="1" ht="161.25" customHeight="1" x14ac:dyDescent="0.25">
      <c r="A103" s="31" t="s">
        <v>36</v>
      </c>
      <c r="B103" s="31" t="s">
        <v>363</v>
      </c>
      <c r="C103" s="122" t="s">
        <v>390</v>
      </c>
      <c r="D103" s="31" t="s">
        <v>387</v>
      </c>
      <c r="E103" s="31" t="s">
        <v>141</v>
      </c>
      <c r="F103" s="85" t="s">
        <v>391</v>
      </c>
      <c r="G103" s="85" t="s">
        <v>380</v>
      </c>
      <c r="H103" s="121">
        <v>2652425.7199999997</v>
      </c>
      <c r="I103" s="26">
        <f>J103*$K$1</f>
        <v>2652425.7199999997</v>
      </c>
      <c r="J103" s="161">
        <v>615412</v>
      </c>
      <c r="K103" s="45">
        <v>312052.62</v>
      </c>
      <c r="L103" s="31" t="s">
        <v>135</v>
      </c>
      <c r="M103" s="31" t="s">
        <v>93</v>
      </c>
      <c r="N103" s="32" t="s">
        <v>92</v>
      </c>
      <c r="O103" s="31" t="s">
        <v>78</v>
      </c>
      <c r="P103" s="130" t="s">
        <v>500</v>
      </c>
      <c r="Q103" s="27" t="s">
        <v>95</v>
      </c>
      <c r="R103" s="118">
        <f>S103*$K$1</f>
        <v>0</v>
      </c>
      <c r="S103" s="110"/>
      <c r="T103" s="27" t="s">
        <v>95</v>
      </c>
      <c r="U103" s="27" t="s">
        <v>95</v>
      </c>
      <c r="V103" s="65" t="e">
        <f t="shared" si="14"/>
        <v>#VALUE!</v>
      </c>
      <c r="W103" s="91" t="s">
        <v>95</v>
      </c>
      <c r="X103" s="27" t="s">
        <v>95</v>
      </c>
      <c r="Y103" s="27" t="s">
        <v>95</v>
      </c>
      <c r="Z103" s="27" t="s">
        <v>95</v>
      </c>
      <c r="AA103" s="27" t="s">
        <v>95</v>
      </c>
      <c r="AB103" s="27" t="s">
        <v>95</v>
      </c>
      <c r="AC103" s="116" t="s">
        <v>159</v>
      </c>
      <c r="AD103" s="78" t="s">
        <v>179</v>
      </c>
    </row>
    <row r="104" spans="1:30" s="115" customFormat="1" ht="162.75" customHeight="1" x14ac:dyDescent="0.25">
      <c r="A104" s="31" t="s">
        <v>36</v>
      </c>
      <c r="B104" s="31" t="s">
        <v>364</v>
      </c>
      <c r="C104" s="31" t="s">
        <v>349</v>
      </c>
      <c r="D104" s="31" t="s">
        <v>248</v>
      </c>
      <c r="E104" s="31" t="s">
        <v>137</v>
      </c>
      <c r="F104" s="85" t="s">
        <v>411</v>
      </c>
      <c r="G104" s="85" t="s">
        <v>412</v>
      </c>
      <c r="H104" s="121">
        <v>11791493.390000001</v>
      </c>
      <c r="I104" s="143"/>
      <c r="J104" s="161">
        <v>2743803</v>
      </c>
      <c r="K104" s="45">
        <v>693620.7975000001</v>
      </c>
      <c r="L104" s="31" t="s">
        <v>135</v>
      </c>
      <c r="M104" s="31" t="s">
        <v>93</v>
      </c>
      <c r="N104" s="32" t="s">
        <v>92</v>
      </c>
      <c r="O104" s="31" t="s">
        <v>78</v>
      </c>
      <c r="P104" s="31" t="s">
        <v>427</v>
      </c>
      <c r="Q104" s="27" t="s">
        <v>95</v>
      </c>
      <c r="R104" s="118">
        <f>S104*$K$1</f>
        <v>0</v>
      </c>
      <c r="S104" s="110"/>
      <c r="T104" s="27" t="s">
        <v>95</v>
      </c>
      <c r="U104" s="27" t="s">
        <v>95</v>
      </c>
      <c r="V104" s="65">
        <f t="shared" si="14"/>
        <v>0</v>
      </c>
      <c r="W104" s="94"/>
      <c r="X104" s="27" t="s">
        <v>95</v>
      </c>
      <c r="Y104" s="27" t="s">
        <v>95</v>
      </c>
      <c r="Z104" s="27" t="s">
        <v>95</v>
      </c>
      <c r="AA104" s="27" t="s">
        <v>95</v>
      </c>
      <c r="AB104" s="27" t="s">
        <v>95</v>
      </c>
      <c r="AC104" s="116" t="s">
        <v>159</v>
      </c>
      <c r="AD104" s="78" t="s">
        <v>179</v>
      </c>
    </row>
    <row r="105" spans="1:30" s="140" customFormat="1" ht="162.75" customHeight="1" x14ac:dyDescent="0.25">
      <c r="A105" s="31" t="s">
        <v>36</v>
      </c>
      <c r="B105" s="31" t="s">
        <v>484</v>
      </c>
      <c r="C105" s="131"/>
      <c r="D105" s="31" t="s">
        <v>490</v>
      </c>
      <c r="E105" s="31" t="s">
        <v>141</v>
      </c>
      <c r="F105" s="84" t="s">
        <v>384</v>
      </c>
      <c r="G105" s="85" t="s">
        <v>382</v>
      </c>
      <c r="H105" s="132">
        <v>5296559</v>
      </c>
      <c r="I105" s="159">
        <f>J105*$K$1</f>
        <v>5296558.9999999991</v>
      </c>
      <c r="J105" s="159">
        <v>1228900</v>
      </c>
      <c r="K105" s="26">
        <v>623126.87</v>
      </c>
      <c r="L105" s="20" t="s">
        <v>135</v>
      </c>
      <c r="M105" s="20" t="s">
        <v>93</v>
      </c>
      <c r="N105" s="23" t="s">
        <v>92</v>
      </c>
      <c r="O105" s="20" t="s">
        <v>84</v>
      </c>
      <c r="P105" s="130" t="s">
        <v>500</v>
      </c>
      <c r="Q105" s="27" t="s">
        <v>95</v>
      </c>
      <c r="R105" s="118">
        <f>S105*$K$1</f>
        <v>0</v>
      </c>
      <c r="S105" s="110"/>
      <c r="T105" s="27" t="s">
        <v>95</v>
      </c>
      <c r="U105" s="27" t="s">
        <v>95</v>
      </c>
      <c r="V105" s="65"/>
      <c r="W105" s="137"/>
      <c r="X105" s="27" t="s">
        <v>95</v>
      </c>
      <c r="Y105" s="27" t="s">
        <v>95</v>
      </c>
      <c r="Z105" s="27" t="s">
        <v>95</v>
      </c>
      <c r="AA105" s="27" t="s">
        <v>95</v>
      </c>
      <c r="AB105" s="27" t="s">
        <v>95</v>
      </c>
      <c r="AC105" s="116" t="s">
        <v>159</v>
      </c>
      <c r="AD105" s="78" t="s">
        <v>179</v>
      </c>
    </row>
    <row r="106" spans="1:30" s="9" customFormat="1" ht="132.75" customHeight="1" x14ac:dyDescent="0.25">
      <c r="A106" s="20" t="s">
        <v>52</v>
      </c>
      <c r="B106" s="20" t="s">
        <v>172</v>
      </c>
      <c r="C106" s="20"/>
      <c r="D106" s="20" t="s">
        <v>104</v>
      </c>
      <c r="E106" s="20" t="s">
        <v>249</v>
      </c>
      <c r="F106" s="38" t="s">
        <v>408</v>
      </c>
      <c r="G106" s="38" t="s">
        <v>408</v>
      </c>
      <c r="H106" s="73">
        <v>150850000</v>
      </c>
      <c r="I106" s="26">
        <f t="shared" si="12"/>
        <v>150850000</v>
      </c>
      <c r="J106" s="155">
        <v>35000000</v>
      </c>
      <c r="K106" s="24" t="s">
        <v>119</v>
      </c>
      <c r="L106" s="20" t="s">
        <v>135</v>
      </c>
      <c r="M106" s="20" t="s">
        <v>90</v>
      </c>
      <c r="N106" s="23" t="s">
        <v>92</v>
      </c>
      <c r="O106" s="23" t="s">
        <v>85</v>
      </c>
      <c r="P106" s="20" t="s">
        <v>95</v>
      </c>
      <c r="Q106" s="27" t="s">
        <v>95</v>
      </c>
      <c r="R106" s="71">
        <f t="shared" si="13"/>
        <v>0</v>
      </c>
      <c r="S106" s="87"/>
      <c r="T106" s="27" t="s">
        <v>95</v>
      </c>
      <c r="U106" s="27" t="s">
        <v>95</v>
      </c>
      <c r="V106" s="65">
        <f t="shared" si="14"/>
        <v>0</v>
      </c>
      <c r="W106" s="87"/>
      <c r="X106" s="27" t="s">
        <v>95</v>
      </c>
      <c r="Y106" s="27" t="s">
        <v>95</v>
      </c>
      <c r="Z106" s="27" t="s">
        <v>95</v>
      </c>
      <c r="AA106" s="27" t="s">
        <v>95</v>
      </c>
      <c r="AB106" s="27" t="s">
        <v>95</v>
      </c>
      <c r="AC106" s="59" t="s">
        <v>156</v>
      </c>
      <c r="AD106" s="78" t="s">
        <v>179</v>
      </c>
    </row>
    <row r="107" spans="1:30" s="9" customFormat="1" ht="153" customHeight="1" x14ac:dyDescent="0.25">
      <c r="A107" s="20" t="s">
        <v>52</v>
      </c>
      <c r="B107" s="20" t="s">
        <v>289</v>
      </c>
      <c r="C107" s="20"/>
      <c r="D107" s="20" t="s">
        <v>519</v>
      </c>
      <c r="E107" s="20" t="s">
        <v>393</v>
      </c>
      <c r="F107" s="38" t="s">
        <v>524</v>
      </c>
      <c r="G107" s="28" t="s">
        <v>498</v>
      </c>
      <c r="H107" s="73">
        <v>312933600</v>
      </c>
      <c r="I107" s="26">
        <f>J107*4.3463</f>
        <v>312933600</v>
      </c>
      <c r="J107" s="156">
        <v>72000000</v>
      </c>
      <c r="K107" s="34">
        <v>18407863</v>
      </c>
      <c r="L107" s="20" t="s">
        <v>135</v>
      </c>
      <c r="M107" s="20" t="s">
        <v>90</v>
      </c>
      <c r="N107" s="23" t="s">
        <v>89</v>
      </c>
      <c r="O107" s="23" t="s">
        <v>85</v>
      </c>
      <c r="P107" s="20" t="s">
        <v>479</v>
      </c>
      <c r="Q107" s="27" t="s">
        <v>95</v>
      </c>
      <c r="R107" s="65">
        <f t="shared" si="13"/>
        <v>0</v>
      </c>
      <c r="S107" s="87"/>
      <c r="T107" s="27" t="s">
        <v>95</v>
      </c>
      <c r="U107" s="27" t="s">
        <v>95</v>
      </c>
      <c r="V107" s="65">
        <f t="shared" si="14"/>
        <v>0</v>
      </c>
      <c r="W107" s="87"/>
      <c r="X107" s="27" t="s">
        <v>95</v>
      </c>
      <c r="Y107" s="27" t="s">
        <v>95</v>
      </c>
      <c r="Z107" s="27" t="s">
        <v>95</v>
      </c>
      <c r="AA107" s="27" t="s">
        <v>95</v>
      </c>
      <c r="AB107" s="27" t="s">
        <v>95</v>
      </c>
      <c r="AC107" s="169" t="s">
        <v>424</v>
      </c>
      <c r="AD107" s="149" t="s">
        <v>179</v>
      </c>
    </row>
    <row r="108" spans="1:30" s="9" customFormat="1" ht="132.75" customHeight="1" x14ac:dyDescent="0.25">
      <c r="A108" s="20" t="s">
        <v>52</v>
      </c>
      <c r="B108" s="20" t="s">
        <v>290</v>
      </c>
      <c r="C108" s="20"/>
      <c r="D108" s="20" t="s">
        <v>269</v>
      </c>
      <c r="E108" s="20" t="s">
        <v>216</v>
      </c>
      <c r="F108" s="28" t="s">
        <v>150</v>
      </c>
      <c r="G108" s="28" t="s">
        <v>410</v>
      </c>
      <c r="H108" s="73">
        <v>86626000</v>
      </c>
      <c r="I108" s="26"/>
      <c r="J108" s="155">
        <v>20000000</v>
      </c>
      <c r="K108" s="24" t="s">
        <v>119</v>
      </c>
      <c r="L108" s="20" t="s">
        <v>135</v>
      </c>
      <c r="M108" s="20" t="s">
        <v>90</v>
      </c>
      <c r="N108" s="23" t="s">
        <v>89</v>
      </c>
      <c r="O108" s="23" t="s">
        <v>86</v>
      </c>
      <c r="P108" s="20" t="s">
        <v>94</v>
      </c>
      <c r="Q108" s="30" t="s">
        <v>95</v>
      </c>
      <c r="R108" s="65">
        <f t="shared" si="13"/>
        <v>0</v>
      </c>
      <c r="S108" s="87"/>
      <c r="T108" s="30" t="s">
        <v>95</v>
      </c>
      <c r="U108" s="27" t="s">
        <v>95</v>
      </c>
      <c r="V108" s="65">
        <f t="shared" si="14"/>
        <v>0</v>
      </c>
      <c r="W108" s="87"/>
      <c r="X108" s="27" t="s">
        <v>95</v>
      </c>
      <c r="Y108" s="27" t="s">
        <v>95</v>
      </c>
      <c r="Z108" s="27" t="s">
        <v>95</v>
      </c>
      <c r="AA108" s="27" t="s">
        <v>95</v>
      </c>
      <c r="AB108" s="27" t="s">
        <v>95</v>
      </c>
      <c r="AC108" s="62" t="s">
        <v>158</v>
      </c>
      <c r="AD108" s="149" t="s">
        <v>179</v>
      </c>
    </row>
    <row r="109" spans="1:30" s="154" customFormat="1" ht="195" customHeight="1" x14ac:dyDescent="0.25">
      <c r="A109" s="20" t="s">
        <v>52</v>
      </c>
      <c r="B109" s="20" t="s">
        <v>291</v>
      </c>
      <c r="C109" s="20" t="s">
        <v>355</v>
      </c>
      <c r="D109" s="20" t="s">
        <v>301</v>
      </c>
      <c r="E109" s="20" t="s">
        <v>250</v>
      </c>
      <c r="F109" s="28" t="s">
        <v>174</v>
      </c>
      <c r="G109" s="28" t="s">
        <v>174</v>
      </c>
      <c r="H109" s="73">
        <v>79735000</v>
      </c>
      <c r="I109" s="26">
        <f t="shared" si="12"/>
        <v>79735000</v>
      </c>
      <c r="J109" s="156">
        <v>18500000</v>
      </c>
      <c r="K109" s="24" t="s">
        <v>119</v>
      </c>
      <c r="L109" s="20" t="s">
        <v>135</v>
      </c>
      <c r="M109" s="31" t="s">
        <v>212</v>
      </c>
      <c r="N109" s="23" t="s">
        <v>89</v>
      </c>
      <c r="O109" s="23" t="s">
        <v>86</v>
      </c>
      <c r="P109" s="20" t="s">
        <v>213</v>
      </c>
      <c r="Q109" s="30">
        <v>79735000</v>
      </c>
      <c r="R109" s="26">
        <f t="shared" si="13"/>
        <v>79735000</v>
      </c>
      <c r="S109" s="155">
        <v>18500000</v>
      </c>
      <c r="T109" s="28" t="s">
        <v>176</v>
      </c>
      <c r="U109" s="27" t="s">
        <v>95</v>
      </c>
      <c r="V109" s="26">
        <f t="shared" si="14"/>
        <v>0</v>
      </c>
      <c r="W109" s="155"/>
      <c r="X109" s="27" t="s">
        <v>95</v>
      </c>
      <c r="Y109" s="27" t="s">
        <v>95</v>
      </c>
      <c r="Z109" s="27" t="s">
        <v>95</v>
      </c>
      <c r="AA109" s="27" t="s">
        <v>95</v>
      </c>
      <c r="AB109" s="27" t="s">
        <v>95</v>
      </c>
      <c r="AC109" s="152" t="s">
        <v>157</v>
      </c>
      <c r="AD109" s="153"/>
    </row>
    <row r="110" spans="1:30" s="9" customFormat="1" ht="234.75" customHeight="1" x14ac:dyDescent="0.25">
      <c r="A110" s="20" t="s">
        <v>53</v>
      </c>
      <c r="B110" s="20" t="s">
        <v>292</v>
      </c>
      <c r="C110" s="20"/>
      <c r="D110" s="20" t="s">
        <v>134</v>
      </c>
      <c r="E110" s="20" t="s">
        <v>233</v>
      </c>
      <c r="F110" s="25" t="s">
        <v>99</v>
      </c>
      <c r="G110" s="25" t="s">
        <v>99</v>
      </c>
      <c r="H110" s="73">
        <v>43347824.999999993</v>
      </c>
      <c r="I110" s="26">
        <f t="shared" si="12"/>
        <v>43347824.999999993</v>
      </c>
      <c r="J110" s="156">
        <v>10057500</v>
      </c>
      <c r="K110" s="34">
        <v>5099747.1599999992</v>
      </c>
      <c r="L110" s="20" t="s">
        <v>88</v>
      </c>
      <c r="M110" s="20" t="s">
        <v>91</v>
      </c>
      <c r="N110" s="23" t="s">
        <v>89</v>
      </c>
      <c r="O110" s="20" t="s">
        <v>87</v>
      </c>
      <c r="P110" s="20" t="s">
        <v>95</v>
      </c>
      <c r="Q110" s="30" t="s">
        <v>175</v>
      </c>
      <c r="R110" s="65">
        <f t="shared" si="13"/>
        <v>0</v>
      </c>
      <c r="S110" s="87"/>
      <c r="T110" s="25" t="s">
        <v>175</v>
      </c>
      <c r="U110" s="27" t="s">
        <v>95</v>
      </c>
      <c r="V110" s="65">
        <f t="shared" si="14"/>
        <v>0</v>
      </c>
      <c r="W110" s="87"/>
      <c r="X110" s="27" t="s">
        <v>95</v>
      </c>
      <c r="Y110" s="27" t="s">
        <v>95</v>
      </c>
      <c r="Z110" s="27" t="s">
        <v>95</v>
      </c>
      <c r="AA110" s="27" t="s">
        <v>95</v>
      </c>
      <c r="AB110" s="27" t="s">
        <v>95</v>
      </c>
      <c r="AC110" s="59" t="s">
        <v>161</v>
      </c>
      <c r="AD110" s="78"/>
    </row>
    <row r="111" spans="1:30" s="9" customFormat="1" ht="226.5" customHeight="1" x14ac:dyDescent="0.25">
      <c r="A111" s="20" t="s">
        <v>53</v>
      </c>
      <c r="B111" s="20" t="s">
        <v>293</v>
      </c>
      <c r="C111" s="20"/>
      <c r="D111" s="31" t="s">
        <v>489</v>
      </c>
      <c r="E111" s="20" t="s">
        <v>488</v>
      </c>
      <c r="F111" s="28" t="s">
        <v>441</v>
      </c>
      <c r="G111" s="28" t="s">
        <v>442</v>
      </c>
      <c r="H111" s="73">
        <v>24482687.779999997</v>
      </c>
      <c r="I111" s="26">
        <f t="shared" si="12"/>
        <v>24482687.779999997</v>
      </c>
      <c r="J111" s="155">
        <v>5680438</v>
      </c>
      <c r="K111" s="26">
        <v>1440160.64</v>
      </c>
      <c r="L111" s="20" t="s">
        <v>88</v>
      </c>
      <c r="M111" s="20" t="s">
        <v>93</v>
      </c>
      <c r="N111" s="23" t="s">
        <v>89</v>
      </c>
      <c r="O111" s="20" t="s">
        <v>87</v>
      </c>
      <c r="P111" s="20" t="s">
        <v>94</v>
      </c>
      <c r="Q111" s="27" t="s">
        <v>95</v>
      </c>
      <c r="R111" s="65">
        <f t="shared" si="13"/>
        <v>0</v>
      </c>
      <c r="S111" s="87"/>
      <c r="T111" s="27" t="s">
        <v>95</v>
      </c>
      <c r="U111" s="27" t="s">
        <v>95</v>
      </c>
      <c r="V111" s="65">
        <f t="shared" si="14"/>
        <v>0</v>
      </c>
      <c r="W111" s="87"/>
      <c r="X111" s="27" t="s">
        <v>95</v>
      </c>
      <c r="Y111" s="27" t="s">
        <v>95</v>
      </c>
      <c r="Z111" s="27" t="s">
        <v>95</v>
      </c>
      <c r="AA111" s="27" t="s">
        <v>95</v>
      </c>
      <c r="AB111" s="27" t="s">
        <v>95</v>
      </c>
      <c r="AC111" s="59" t="s">
        <v>446</v>
      </c>
      <c r="AD111" s="78"/>
    </row>
    <row r="112" spans="1:30" s="9" customFormat="1" ht="390.75" customHeight="1" x14ac:dyDescent="0.25">
      <c r="A112" s="20" t="s">
        <v>53</v>
      </c>
      <c r="B112" s="20" t="s">
        <v>54</v>
      </c>
      <c r="C112" s="20"/>
      <c r="D112" s="20" t="s">
        <v>55</v>
      </c>
      <c r="E112" s="31" t="s">
        <v>110</v>
      </c>
      <c r="F112" s="38" t="s">
        <v>473</v>
      </c>
      <c r="G112" s="28" t="s">
        <v>467</v>
      </c>
      <c r="H112" s="73">
        <v>8412600</v>
      </c>
      <c r="I112" s="26"/>
      <c r="J112" s="156">
        <v>2000000</v>
      </c>
      <c r="K112" s="147">
        <v>989717.65</v>
      </c>
      <c r="L112" s="20" t="s">
        <v>88</v>
      </c>
      <c r="M112" s="20" t="s">
        <v>93</v>
      </c>
      <c r="N112" s="23" t="s">
        <v>92</v>
      </c>
      <c r="O112" s="20" t="s">
        <v>87</v>
      </c>
      <c r="P112" s="31" t="s">
        <v>515</v>
      </c>
      <c r="Q112" s="27" t="s">
        <v>95</v>
      </c>
      <c r="R112" s="71">
        <f t="shared" ref="R112:R117" si="15">S112*$K$1</f>
        <v>0</v>
      </c>
      <c r="S112" s="87"/>
      <c r="T112" s="27" t="s">
        <v>95</v>
      </c>
      <c r="U112" s="27" t="s">
        <v>95</v>
      </c>
      <c r="V112" s="65">
        <f t="shared" si="14"/>
        <v>0</v>
      </c>
      <c r="W112" s="87"/>
      <c r="X112" s="27" t="s">
        <v>95</v>
      </c>
      <c r="Y112" s="27" t="s">
        <v>95</v>
      </c>
      <c r="Z112" s="27" t="s">
        <v>95</v>
      </c>
      <c r="AA112" s="27" t="s">
        <v>95</v>
      </c>
      <c r="AB112" s="27" t="s">
        <v>95</v>
      </c>
      <c r="AC112" s="59" t="s">
        <v>161</v>
      </c>
      <c r="AD112" s="78" t="s">
        <v>180</v>
      </c>
    </row>
    <row r="113" spans="1:30" s="9" customFormat="1" ht="222" customHeight="1" x14ac:dyDescent="0.25">
      <c r="A113" s="20" t="s">
        <v>53</v>
      </c>
      <c r="B113" s="20" t="s">
        <v>294</v>
      </c>
      <c r="C113" s="20"/>
      <c r="D113" s="20" t="s">
        <v>251</v>
      </c>
      <c r="E113" s="31" t="s">
        <v>486</v>
      </c>
      <c r="F113" s="28" t="s">
        <v>382</v>
      </c>
      <c r="G113" s="28" t="s">
        <v>383</v>
      </c>
      <c r="H113" s="73">
        <v>10042300</v>
      </c>
      <c r="I113" s="26">
        <f t="shared" si="12"/>
        <v>10042300</v>
      </c>
      <c r="J113" s="156">
        <v>2330000</v>
      </c>
      <c r="K113" s="24" t="s">
        <v>119</v>
      </c>
      <c r="L113" s="20" t="s">
        <v>88</v>
      </c>
      <c r="M113" s="20" t="s">
        <v>93</v>
      </c>
      <c r="N113" s="23" t="s">
        <v>89</v>
      </c>
      <c r="O113" s="20" t="s">
        <v>87</v>
      </c>
      <c r="P113" s="20" t="s">
        <v>94</v>
      </c>
      <c r="Q113" s="27" t="s">
        <v>95</v>
      </c>
      <c r="R113" s="65">
        <f t="shared" si="15"/>
        <v>0</v>
      </c>
      <c r="S113" s="87"/>
      <c r="T113" s="27" t="s">
        <v>95</v>
      </c>
      <c r="U113" s="27" t="s">
        <v>95</v>
      </c>
      <c r="V113" s="65">
        <f t="shared" si="14"/>
        <v>0</v>
      </c>
      <c r="W113" s="87"/>
      <c r="X113" s="27" t="s">
        <v>95</v>
      </c>
      <c r="Y113" s="27" t="s">
        <v>95</v>
      </c>
      <c r="Z113" s="27" t="s">
        <v>95</v>
      </c>
      <c r="AA113" s="27" t="s">
        <v>95</v>
      </c>
      <c r="AB113" s="27" t="s">
        <v>95</v>
      </c>
      <c r="AC113" s="59" t="s">
        <v>492</v>
      </c>
      <c r="AD113" s="78"/>
    </row>
    <row r="114" spans="1:30" s="9" customFormat="1" ht="231" customHeight="1" x14ac:dyDescent="0.25">
      <c r="A114" s="20" t="s">
        <v>53</v>
      </c>
      <c r="B114" s="20" t="s">
        <v>56</v>
      </c>
      <c r="C114" s="20"/>
      <c r="D114" s="20" t="s">
        <v>302</v>
      </c>
      <c r="E114" s="31" t="s">
        <v>211</v>
      </c>
      <c r="F114" s="38" t="s">
        <v>98</v>
      </c>
      <c r="G114" s="38" t="s">
        <v>98</v>
      </c>
      <c r="H114" s="73">
        <v>735126.52999999991</v>
      </c>
      <c r="I114" s="26">
        <f t="shared" si="12"/>
        <v>735126.52999999991</v>
      </c>
      <c r="J114" s="155">
        <f>1470563-1300000</f>
        <v>170563</v>
      </c>
      <c r="K114" s="24" t="s">
        <v>119</v>
      </c>
      <c r="L114" s="20" t="s">
        <v>88</v>
      </c>
      <c r="M114" s="20" t="s">
        <v>93</v>
      </c>
      <c r="N114" s="23" t="s">
        <v>89</v>
      </c>
      <c r="O114" s="20" t="s">
        <v>87</v>
      </c>
      <c r="P114" s="20" t="s">
        <v>94</v>
      </c>
      <c r="Q114" s="27" t="s">
        <v>95</v>
      </c>
      <c r="R114" s="65">
        <f t="shared" si="15"/>
        <v>0</v>
      </c>
      <c r="S114" s="87"/>
      <c r="T114" s="27" t="s">
        <v>95</v>
      </c>
      <c r="U114" s="27" t="s">
        <v>95</v>
      </c>
      <c r="V114" s="65">
        <f t="shared" si="14"/>
        <v>0</v>
      </c>
      <c r="W114" s="87"/>
      <c r="X114" s="27" t="s">
        <v>95</v>
      </c>
      <c r="Y114" s="27" t="s">
        <v>95</v>
      </c>
      <c r="Z114" s="27" t="s">
        <v>95</v>
      </c>
      <c r="AA114" s="27" t="s">
        <v>95</v>
      </c>
      <c r="AB114" s="27" t="s">
        <v>95</v>
      </c>
      <c r="AC114" s="59" t="s">
        <v>155</v>
      </c>
      <c r="AD114" s="78"/>
    </row>
    <row r="115" spans="1:30" s="9" customFormat="1" ht="330.75" customHeight="1" x14ac:dyDescent="0.25">
      <c r="A115" s="20" t="s">
        <v>53</v>
      </c>
      <c r="B115" s="20" t="s">
        <v>295</v>
      </c>
      <c r="C115" s="20" t="s">
        <v>357</v>
      </c>
      <c r="D115" s="31" t="s">
        <v>303</v>
      </c>
      <c r="E115" s="20" t="s">
        <v>252</v>
      </c>
      <c r="F115" s="28" t="s">
        <v>378</v>
      </c>
      <c r="G115" s="28" t="s">
        <v>382</v>
      </c>
      <c r="H115" s="73">
        <v>35099933.159999996</v>
      </c>
      <c r="I115" s="26">
        <f t="shared" si="12"/>
        <v>35099933.159999996</v>
      </c>
      <c r="J115" s="156">
        <v>8143836</v>
      </c>
      <c r="K115" s="26">
        <v>4129406.6899999995</v>
      </c>
      <c r="L115" s="20" t="s">
        <v>88</v>
      </c>
      <c r="M115" s="20" t="s">
        <v>90</v>
      </c>
      <c r="N115" s="23" t="s">
        <v>89</v>
      </c>
      <c r="O115" s="20" t="s">
        <v>87</v>
      </c>
      <c r="P115" s="20" t="s">
        <v>95</v>
      </c>
      <c r="Q115" s="27" t="s">
        <v>95</v>
      </c>
      <c r="R115" s="65">
        <f t="shared" si="15"/>
        <v>0</v>
      </c>
      <c r="S115" s="87"/>
      <c r="T115" s="27" t="s">
        <v>95</v>
      </c>
      <c r="U115" s="27" t="s">
        <v>95</v>
      </c>
      <c r="V115" s="65">
        <f t="shared" si="14"/>
        <v>0</v>
      </c>
      <c r="W115" s="87"/>
      <c r="X115" s="27" t="s">
        <v>95</v>
      </c>
      <c r="Y115" s="27" t="s">
        <v>95</v>
      </c>
      <c r="Z115" s="27" t="s">
        <v>95</v>
      </c>
      <c r="AA115" s="27" t="s">
        <v>95</v>
      </c>
      <c r="AB115" s="27" t="s">
        <v>95</v>
      </c>
      <c r="AC115" s="59" t="s">
        <v>155</v>
      </c>
      <c r="AD115" s="78"/>
    </row>
    <row r="116" spans="1:30" s="53" customFormat="1" ht="226.5" customHeight="1" x14ac:dyDescent="0.25">
      <c r="A116" s="20" t="s">
        <v>53</v>
      </c>
      <c r="B116" s="20" t="s">
        <v>295</v>
      </c>
      <c r="C116" s="20" t="s">
        <v>350</v>
      </c>
      <c r="D116" s="20" t="s">
        <v>57</v>
      </c>
      <c r="E116" s="20" t="s">
        <v>252</v>
      </c>
      <c r="F116" s="28" t="s">
        <v>378</v>
      </c>
      <c r="G116" s="28" t="s">
        <v>382</v>
      </c>
      <c r="H116" s="73">
        <v>4310000</v>
      </c>
      <c r="I116" s="26">
        <f t="shared" si="12"/>
        <v>4310000</v>
      </c>
      <c r="J116" s="156">
        <v>1000000</v>
      </c>
      <c r="K116" s="24" t="s">
        <v>175</v>
      </c>
      <c r="L116" s="20" t="s">
        <v>88</v>
      </c>
      <c r="M116" s="20" t="s">
        <v>90</v>
      </c>
      <c r="N116" s="23" t="s">
        <v>89</v>
      </c>
      <c r="O116" s="20" t="s">
        <v>87</v>
      </c>
      <c r="P116" s="20" t="s">
        <v>95</v>
      </c>
      <c r="Q116" s="27" t="s">
        <v>95</v>
      </c>
      <c r="R116" s="65">
        <f t="shared" si="15"/>
        <v>0</v>
      </c>
      <c r="S116" s="87"/>
      <c r="T116" s="27" t="s">
        <v>95</v>
      </c>
      <c r="U116" s="27" t="s">
        <v>95</v>
      </c>
      <c r="V116" s="65">
        <f t="shared" si="14"/>
        <v>0</v>
      </c>
      <c r="W116" s="87"/>
      <c r="X116" s="27" t="s">
        <v>95</v>
      </c>
      <c r="Y116" s="27" t="s">
        <v>95</v>
      </c>
      <c r="Z116" s="27" t="s">
        <v>95</v>
      </c>
      <c r="AA116" s="27" t="s">
        <v>95</v>
      </c>
      <c r="AB116" s="27" t="s">
        <v>95</v>
      </c>
      <c r="AC116" s="59" t="s">
        <v>155</v>
      </c>
      <c r="AD116" s="79"/>
    </row>
    <row r="117" spans="1:30" s="53" customFormat="1" ht="241.5" customHeight="1" x14ac:dyDescent="0.25">
      <c r="A117" s="20" t="s">
        <v>53</v>
      </c>
      <c r="B117" s="20" t="s">
        <v>58</v>
      </c>
      <c r="C117" s="20" t="s">
        <v>358</v>
      </c>
      <c r="D117" s="20" t="s">
        <v>480</v>
      </c>
      <c r="E117" s="20" t="s">
        <v>253</v>
      </c>
      <c r="F117" s="84" t="s">
        <v>384</v>
      </c>
      <c r="G117" s="28" t="s">
        <v>382</v>
      </c>
      <c r="H117" s="73">
        <v>45983389.999999993</v>
      </c>
      <c r="I117" s="26">
        <f t="shared" si="12"/>
        <v>45983389.999999993</v>
      </c>
      <c r="J117" s="156">
        <v>10669000</v>
      </c>
      <c r="K117" s="43">
        <v>5409812.8699999992</v>
      </c>
      <c r="L117" s="20" t="s">
        <v>88</v>
      </c>
      <c r="M117" s="20" t="s">
        <v>90</v>
      </c>
      <c r="N117" s="23" t="s">
        <v>89</v>
      </c>
      <c r="O117" s="20" t="s">
        <v>87</v>
      </c>
      <c r="P117" s="20" t="s">
        <v>95</v>
      </c>
      <c r="Q117" s="27" t="s">
        <v>95</v>
      </c>
      <c r="R117" s="65">
        <f t="shared" si="15"/>
        <v>0</v>
      </c>
      <c r="S117" s="87"/>
      <c r="T117" s="27" t="s">
        <v>95</v>
      </c>
      <c r="U117" s="27" t="s">
        <v>95</v>
      </c>
      <c r="V117" s="65">
        <f t="shared" si="14"/>
        <v>0</v>
      </c>
      <c r="W117" s="87"/>
      <c r="X117" s="27" t="s">
        <v>95</v>
      </c>
      <c r="Y117" s="27" t="s">
        <v>95</v>
      </c>
      <c r="Z117" s="27" t="s">
        <v>95</v>
      </c>
      <c r="AA117" s="27" t="s">
        <v>95</v>
      </c>
      <c r="AB117" s="27" t="s">
        <v>95</v>
      </c>
      <c r="AC117" s="59" t="s">
        <v>377</v>
      </c>
      <c r="AD117" s="79"/>
    </row>
    <row r="118" spans="1:30" s="9" customFormat="1" ht="237.75" customHeight="1" x14ac:dyDescent="0.25">
      <c r="A118" s="20" t="s">
        <v>53</v>
      </c>
      <c r="B118" s="130" t="s">
        <v>433</v>
      </c>
      <c r="C118" s="131" t="s">
        <v>499</v>
      </c>
      <c r="D118" s="31" t="s">
        <v>491</v>
      </c>
      <c r="E118" s="31" t="s">
        <v>434</v>
      </c>
      <c r="F118" s="85" t="s">
        <v>384</v>
      </c>
      <c r="G118" s="148" t="s">
        <v>439</v>
      </c>
      <c r="H118" s="132">
        <v>19998400</v>
      </c>
      <c r="I118" s="159">
        <f>J118*$K$1</f>
        <v>19998400</v>
      </c>
      <c r="J118" s="163">
        <v>4640000</v>
      </c>
      <c r="K118" s="147">
        <v>1176380.0199999998</v>
      </c>
      <c r="L118" s="31" t="s">
        <v>88</v>
      </c>
      <c r="M118" s="31" t="s">
        <v>435</v>
      </c>
      <c r="N118" s="32" t="s">
        <v>89</v>
      </c>
      <c r="O118" s="31" t="s">
        <v>436</v>
      </c>
      <c r="P118" s="31" t="s">
        <v>175</v>
      </c>
      <c r="Q118" s="27" t="s">
        <v>95</v>
      </c>
      <c r="R118" s="65">
        <f t="shared" ref="R118" si="16">S118*$K$1</f>
        <v>0</v>
      </c>
      <c r="S118" s="87"/>
      <c r="T118" s="27" t="s">
        <v>95</v>
      </c>
      <c r="U118" s="27" t="s">
        <v>95</v>
      </c>
      <c r="V118" s="65">
        <f t="shared" ref="V118" si="17">W118*$K$1</f>
        <v>0</v>
      </c>
      <c r="W118" s="87"/>
      <c r="X118" s="27" t="s">
        <v>95</v>
      </c>
      <c r="Y118" s="27" t="s">
        <v>95</v>
      </c>
      <c r="Z118" s="27" t="s">
        <v>95</v>
      </c>
      <c r="AA118" s="27" t="s">
        <v>95</v>
      </c>
      <c r="AB118" s="27" t="s">
        <v>95</v>
      </c>
      <c r="AC118" s="59" t="s">
        <v>437</v>
      </c>
      <c r="AD118" s="78"/>
    </row>
    <row r="119" spans="1:30" s="9" customFormat="1" ht="248.25" customHeight="1" x14ac:dyDescent="0.25">
      <c r="A119" s="20" t="s">
        <v>53</v>
      </c>
      <c r="B119" s="20" t="s">
        <v>59</v>
      </c>
      <c r="C119" s="20" t="s">
        <v>351</v>
      </c>
      <c r="D119" s="20" t="s">
        <v>493</v>
      </c>
      <c r="E119" s="20" t="s">
        <v>487</v>
      </c>
      <c r="F119" s="38" t="s">
        <v>404</v>
      </c>
      <c r="G119" s="28" t="s">
        <v>406</v>
      </c>
      <c r="H119" s="73">
        <v>56029999.999999993</v>
      </c>
      <c r="I119" s="26">
        <f t="shared" si="12"/>
        <v>56029999.999999993</v>
      </c>
      <c r="J119" s="155">
        <v>13000000</v>
      </c>
      <c r="K119" s="147">
        <v>6591765.7199999997</v>
      </c>
      <c r="L119" s="20" t="s">
        <v>88</v>
      </c>
      <c r="M119" s="20" t="s">
        <v>90</v>
      </c>
      <c r="N119" s="23" t="s">
        <v>89</v>
      </c>
      <c r="O119" s="20" t="s">
        <v>87</v>
      </c>
      <c r="P119" s="20" t="s">
        <v>94</v>
      </c>
      <c r="Q119" s="30" t="s">
        <v>175</v>
      </c>
      <c r="R119" s="65"/>
      <c r="S119" s="87" t="s">
        <v>175</v>
      </c>
      <c r="T119" s="38" t="s">
        <v>175</v>
      </c>
      <c r="U119" s="27" t="s">
        <v>95</v>
      </c>
      <c r="V119" s="65">
        <f t="shared" si="14"/>
        <v>0</v>
      </c>
      <c r="W119" s="87"/>
      <c r="X119" s="27" t="s">
        <v>95</v>
      </c>
      <c r="Y119" s="27" t="s">
        <v>95</v>
      </c>
      <c r="Z119" s="27" t="s">
        <v>95</v>
      </c>
      <c r="AA119" s="27" t="s">
        <v>95</v>
      </c>
      <c r="AB119" s="27" t="s">
        <v>95</v>
      </c>
      <c r="AC119" s="60" t="s">
        <v>162</v>
      </c>
      <c r="AD119" s="78"/>
    </row>
    <row r="120" spans="1:30" x14ac:dyDescent="0.25">
      <c r="A120" s="100"/>
      <c r="B120" s="100"/>
      <c r="C120" s="100"/>
      <c r="D120" s="100"/>
      <c r="E120" s="100"/>
      <c r="F120" s="100"/>
      <c r="G120" s="100"/>
      <c r="H120" s="100"/>
      <c r="I120" s="100"/>
      <c r="J120" s="100"/>
      <c r="K120" s="164"/>
      <c r="L120" s="100"/>
      <c r="M120" s="100"/>
      <c r="N120" s="100"/>
      <c r="O120" s="100"/>
      <c r="P120"/>
      <c r="Q120"/>
      <c r="R120"/>
      <c r="S120"/>
      <c r="T120"/>
      <c r="U120"/>
      <c r="V120"/>
      <c r="W120"/>
      <c r="X120"/>
      <c r="Y120"/>
      <c r="Z120"/>
      <c r="AA120"/>
      <c r="AB120"/>
      <c r="AC120"/>
      <c r="AD120"/>
    </row>
    <row r="121" spans="1:30" x14ac:dyDescent="0.25">
      <c r="A121" s="165"/>
      <c r="B121" s="165"/>
      <c r="C121" s="165"/>
      <c r="D121" s="165"/>
      <c r="E121" s="165"/>
      <c r="F121" s="166"/>
      <c r="G121" s="166"/>
      <c r="H121" s="167"/>
      <c r="I121" s="167"/>
      <c r="J121" s="167"/>
      <c r="K121" s="168"/>
      <c r="L121" s="165"/>
      <c r="M121" s="165"/>
      <c r="N121" s="165"/>
      <c r="O121" s="165"/>
      <c r="P121" s="10"/>
      <c r="Q121" s="16"/>
      <c r="R121" s="72"/>
      <c r="S121" s="21"/>
      <c r="T121" s="14"/>
      <c r="U121" s="16"/>
      <c r="V121" s="72"/>
      <c r="W121" s="96"/>
      <c r="X121" s="14"/>
      <c r="Y121" s="16"/>
      <c r="Z121" s="14"/>
      <c r="AA121" s="16"/>
      <c r="AB121" s="14"/>
    </row>
    <row r="122" spans="1:30" x14ac:dyDescent="0.25">
      <c r="A122" s="10"/>
      <c r="B122" s="10"/>
      <c r="C122" s="10"/>
      <c r="D122" s="10"/>
      <c r="E122" s="10"/>
      <c r="F122" s="39"/>
      <c r="G122" s="39"/>
      <c r="H122" s="46"/>
      <c r="I122" s="67"/>
      <c r="J122" s="67"/>
      <c r="K122" s="145"/>
      <c r="L122" s="10"/>
      <c r="M122" s="10"/>
      <c r="N122" s="10"/>
      <c r="O122" s="10"/>
      <c r="P122" s="10"/>
      <c r="Q122" s="16"/>
      <c r="R122" s="72"/>
      <c r="S122" s="21"/>
      <c r="T122" s="14"/>
      <c r="U122" s="16"/>
      <c r="V122" s="72"/>
      <c r="W122" s="96"/>
      <c r="X122" s="14"/>
      <c r="Y122" s="16"/>
      <c r="Z122" s="14"/>
      <c r="AA122" s="16"/>
      <c r="AB122" s="14"/>
    </row>
    <row r="123" spans="1:30" x14ac:dyDescent="0.25">
      <c r="A123" s="10"/>
      <c r="B123" s="10"/>
      <c r="C123" s="10"/>
      <c r="D123" s="10"/>
      <c r="E123" s="10"/>
      <c r="F123" s="39"/>
      <c r="G123" s="39"/>
      <c r="H123" s="46"/>
      <c r="I123" s="67"/>
      <c r="J123" s="67"/>
      <c r="K123" s="145"/>
      <c r="L123" s="10"/>
      <c r="M123" s="10"/>
      <c r="N123" s="10"/>
      <c r="O123" s="10"/>
      <c r="P123" s="10"/>
      <c r="Q123" s="16"/>
      <c r="R123" s="72"/>
      <c r="S123" s="21"/>
      <c r="T123" s="14"/>
      <c r="U123" s="16"/>
      <c r="V123" s="72"/>
      <c r="W123" s="96"/>
      <c r="X123" s="14"/>
      <c r="Y123" s="16"/>
      <c r="Z123" s="14"/>
      <c r="AA123" s="16"/>
      <c r="AB123" s="14"/>
    </row>
    <row r="128" spans="1:30" x14ac:dyDescent="0.25">
      <c r="T128" s="11"/>
    </row>
  </sheetData>
  <autoFilter ref="AC4:AD43"/>
  <mergeCells count="1">
    <mergeCell ref="Z1:AB2"/>
  </mergeCells>
  <pageMargins left="0.70866141732283472" right="0.70866141732283472" top="0.74803149606299213" bottom="0.74803149606299213" header="0.31496062992125984" footer="0.31496062992125984"/>
  <pageSetup paperSize="8" scale="31" fitToHeight="0" orientation="landscape" r:id="rId1"/>
  <headerFooter>
    <oddFooter>Strona &amp;P</oddFooter>
  </headerFooter>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Zakresy nazwane</vt:lpstr>
      </vt:variant>
      <vt:variant>
        <vt:i4>2</vt:i4>
      </vt:variant>
    </vt:vector>
  </HeadingPairs>
  <TitlesOfParts>
    <vt:vector size="3" baseType="lpstr">
      <vt:lpstr>Harmonogram</vt:lpstr>
      <vt:lpstr>Harmonogram!Obszar_wydruku</vt:lpstr>
      <vt:lpstr>Harmonogram!Tytuły_wydruku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Harmonogram naborów</dc:title>
  <dc:creator/>
  <cp:lastModifiedBy/>
  <dcterms:created xsi:type="dcterms:W3CDTF">2006-09-16T00:00:00Z</dcterms:created>
  <dcterms:modified xsi:type="dcterms:W3CDTF">2025-03-11T13:34:23Z</dcterms:modified>
</cp:coreProperties>
</file>